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90" windowWidth="15480" windowHeight="9120" activeTab="2"/>
  </bookViews>
  <sheets>
    <sheet name="Notice" sheetId="1" r:id="rId1"/>
    <sheet name="Français" sheetId="2" r:id="rId2"/>
    <sheet name="English" sheetId="3" r:id="rId3"/>
  </sheets>
  <definedNames>
    <definedName name="_xlnm.Print_Area" localSheetId="2">'English'!$B$2:$R$91</definedName>
    <definedName name="_xlnm.Print_Area" localSheetId="1">'Français'!$B$2:$R$91</definedName>
    <definedName name="_xlnm.Print_Area" localSheetId="0">'Notice'!$B$2:$R$58</definedName>
  </definedNames>
  <calcPr fullCalcOnLoad="1"/>
</workbook>
</file>

<file path=xl/sharedStrings.xml><?xml version="1.0" encoding="utf-8"?>
<sst xmlns="http://schemas.openxmlformats.org/spreadsheetml/2006/main" count="429" uniqueCount="161">
  <si>
    <t>Largeur capteur</t>
  </si>
  <si>
    <t>Hauteur capteur</t>
  </si>
  <si>
    <r>
      <t>FOV</t>
    </r>
    <r>
      <rPr>
        <vertAlign val="subscript"/>
        <sz val="10"/>
        <rFont val="Arial"/>
        <family val="2"/>
      </rPr>
      <t>H</t>
    </r>
  </si>
  <si>
    <r>
      <t>FOV</t>
    </r>
    <r>
      <rPr>
        <vertAlign val="subscript"/>
        <sz val="10"/>
        <rFont val="Arial"/>
        <family val="2"/>
      </rPr>
      <t>v</t>
    </r>
  </si>
  <si>
    <r>
      <t>ROT</t>
    </r>
    <r>
      <rPr>
        <vertAlign val="subscript"/>
        <sz val="10"/>
        <rFont val="Arial"/>
        <family val="2"/>
      </rPr>
      <t>H</t>
    </r>
  </si>
  <si>
    <r>
      <t>ROT</t>
    </r>
    <r>
      <rPr>
        <vertAlign val="subscript"/>
        <sz val="10"/>
        <rFont val="Arial"/>
        <family val="2"/>
      </rPr>
      <t>V</t>
    </r>
  </si>
  <si>
    <r>
      <t>Angle</t>
    </r>
    <r>
      <rPr>
        <vertAlign val="subscript"/>
        <sz val="10"/>
        <rFont val="Arial"/>
        <family val="2"/>
      </rPr>
      <t>H</t>
    </r>
  </si>
  <si>
    <r>
      <t>Angle</t>
    </r>
    <r>
      <rPr>
        <vertAlign val="subscript"/>
        <sz val="10"/>
        <rFont val="Arial"/>
        <family val="2"/>
      </rPr>
      <t>V</t>
    </r>
  </si>
  <si>
    <t>+/- 90 °</t>
  </si>
  <si>
    <t>0 ° à 360 °</t>
  </si>
  <si>
    <t>en mm</t>
  </si>
  <si>
    <t>sur</t>
  </si>
  <si>
    <t>lignes</t>
  </si>
  <si>
    <t>Pas angulaire vertical</t>
  </si>
  <si>
    <r>
      <t>ROT</t>
    </r>
    <r>
      <rPr>
        <vertAlign val="subscript"/>
        <sz val="10"/>
        <rFont val="Arial"/>
        <family val="2"/>
      </rPr>
      <t>V.arr</t>
    </r>
  </si>
  <si>
    <r>
      <t>ROT</t>
    </r>
    <r>
      <rPr>
        <vertAlign val="subscript"/>
        <sz val="10"/>
        <rFont val="Arial"/>
        <family val="2"/>
      </rPr>
      <t>H.arr</t>
    </r>
  </si>
  <si>
    <t>Calcul impossible, car le pas est trop grand</t>
  </si>
  <si>
    <t>par rapport au déplacement angulaire nécessaire.</t>
  </si>
  <si>
    <t>Pas de</t>
  </si>
  <si>
    <t>0 à 45 %</t>
  </si>
  <si>
    <t>Pas angulaire horizontal</t>
  </si>
  <si>
    <t>Dim. Panorama :</t>
  </si>
  <si>
    <t>Rapport hauteur/largeur du panorama :</t>
  </si>
  <si>
    <t>Panorama horizontal</t>
  </si>
  <si>
    <t>Panorama vertical</t>
  </si>
  <si>
    <t>Format carré</t>
  </si>
  <si>
    <t>(30% Recommandé)</t>
  </si>
  <si>
    <t>Attention, ce calcul théorique ne prend pas en compte la présence du trépied.</t>
  </si>
  <si>
    <t>Note :</t>
  </si>
  <si>
    <t>verticale</t>
  </si>
  <si>
    <t>horizontale</t>
  </si>
  <si>
    <t xml:space="preserve">Appareil en position </t>
  </si>
  <si>
    <t xml:space="preserve">Nbre de photo à prendre  </t>
  </si>
  <si>
    <t xml:space="preserve">Nbre de photo en HDR  </t>
  </si>
  <si>
    <t>en équivalent 24x36</t>
  </si>
  <si>
    <t xml:space="preserve">Focale (de 12 à 300 mm) </t>
  </si>
  <si>
    <t xml:space="preserve">  Les cellules avec un fond jaune sont à documenter.</t>
  </si>
  <si>
    <t>Merci à :</t>
  </si>
  <si>
    <t>Panochrome.fr</t>
  </si>
  <si>
    <t>Nodal Ninja 5</t>
  </si>
  <si>
    <t>avec</t>
  </si>
  <si>
    <t>photos en braketing</t>
  </si>
  <si>
    <t>-</t>
  </si>
  <si>
    <t xml:space="preserve">horizontalement </t>
  </si>
  <si>
    <t xml:space="preserve">Verticalement </t>
  </si>
  <si>
    <t>Recouvrement souhaité entre 2 photos :</t>
  </si>
  <si>
    <t>Il sera donc peut-être nécessaire d'ajouter une photo sans le trépied, pour le nadir (angle vertical de -90°).</t>
  </si>
  <si>
    <r>
      <t>(réglage possible pour retrouver exactement
le FOV</t>
    </r>
    <r>
      <rPr>
        <vertAlign val="subscript"/>
        <sz val="10"/>
        <rFont val="Arial"/>
        <family val="2"/>
      </rPr>
      <t>H</t>
    </r>
    <r>
      <rPr>
        <sz val="10"/>
        <rFont val="Arial"/>
        <family val="0"/>
      </rPr>
      <t xml:space="preserve"> et FOV</t>
    </r>
    <r>
      <rPr>
        <vertAlign val="subscript"/>
        <sz val="10"/>
        <rFont val="Arial"/>
        <family val="2"/>
      </rPr>
      <t>V</t>
    </r>
    <r>
      <rPr>
        <sz val="10"/>
        <rFont val="Arial"/>
        <family val="2"/>
      </rPr>
      <t xml:space="preserve"> du fisheye utilisé</t>
    </r>
    <r>
      <rPr>
        <sz val="10"/>
        <rFont val="Arial"/>
        <family val="0"/>
      </rPr>
      <t>)</t>
    </r>
  </si>
  <si>
    <t>(25% Recommandé)</t>
  </si>
  <si>
    <t>Moyenne recouvrement vertical</t>
  </si>
  <si>
    <t>Moyenne recouvrement horizontal</t>
  </si>
  <si>
    <t>Nombre de pixels efficaces du capteur</t>
  </si>
  <si>
    <t>(Mpixels)</t>
  </si>
  <si>
    <t>Evaluation du nombre de pixels du panorama :</t>
  </si>
  <si>
    <t>% Surface utile du capteur</t>
  </si>
  <si>
    <t>Evaluation de la taille du panorama</t>
  </si>
  <si>
    <t>Version light</t>
  </si>
  <si>
    <t>Mpixels utiles</t>
  </si>
  <si>
    <t>Site Nodal Ninja</t>
  </si>
  <si>
    <t xml:space="preserve">Focale utilisée </t>
  </si>
  <si>
    <t>Nikon D70</t>
  </si>
  <si>
    <t>Canon 5D</t>
  </si>
  <si>
    <t>Fuji S200EXR</t>
  </si>
  <si>
    <t>Par exemple :</t>
  </si>
  <si>
    <t>Facteur multiplicateur :</t>
  </si>
  <si>
    <t>(seulement pour information)</t>
  </si>
  <si>
    <t>Angle de rotation
vertical</t>
  </si>
  <si>
    <t>Recouvrement horizontal entre 2 photos successives</t>
  </si>
  <si>
    <t>Angle de rotation
horizontal</t>
  </si>
  <si>
    <t>Nombre de photos à prendre</t>
  </si>
  <si>
    <t>Recouvrement vertical par rapport à la ligne précédente</t>
  </si>
  <si>
    <t>Pour une ligne à</t>
  </si>
  <si>
    <t>tourner tous les</t>
  </si>
  <si>
    <t>d'où</t>
  </si>
  <si>
    <t>à réaliser sur cette ligne</t>
  </si>
  <si>
    <t>Yellow cells to be documented.</t>
  </si>
  <si>
    <t>Light version</t>
  </si>
  <si>
    <t>Panorama heigth/width ratio :</t>
  </si>
  <si>
    <t>Horizontal panorama</t>
  </si>
  <si>
    <t>Vertical panorama</t>
  </si>
  <si>
    <t>Square format</t>
  </si>
  <si>
    <t>Panorama size :</t>
  </si>
  <si>
    <t>For instance :</t>
  </si>
  <si>
    <t>Crop ratio :</t>
  </si>
  <si>
    <t>(only for information)</t>
  </si>
  <si>
    <t>Thank's to :</t>
  </si>
  <si>
    <t>Sensor height</t>
  </si>
  <si>
    <t>Sensor width</t>
  </si>
  <si>
    <t xml:space="preserve">Camera in </t>
  </si>
  <si>
    <t xml:space="preserve">Focal length used </t>
  </si>
  <si>
    <r>
      <t>(adjustment possible to precisely find
FOV</t>
    </r>
    <r>
      <rPr>
        <vertAlign val="subscript"/>
        <sz val="10"/>
        <rFont val="Arial"/>
        <family val="2"/>
      </rPr>
      <t>H</t>
    </r>
    <r>
      <rPr>
        <sz val="10"/>
        <rFont val="Arial"/>
        <family val="0"/>
      </rPr>
      <t xml:space="preserve"> and FOV</t>
    </r>
    <r>
      <rPr>
        <vertAlign val="subscript"/>
        <sz val="10"/>
        <rFont val="Arial"/>
        <family val="2"/>
      </rPr>
      <t>V</t>
    </r>
    <r>
      <rPr>
        <sz val="10"/>
        <rFont val="Arial"/>
        <family val="2"/>
      </rPr>
      <t xml:space="preserve"> of the fisheye used</t>
    </r>
    <r>
      <rPr>
        <sz val="10"/>
        <rFont val="Arial"/>
        <family val="0"/>
      </rPr>
      <t>)</t>
    </r>
  </si>
  <si>
    <t xml:space="preserve">horizontally </t>
  </si>
  <si>
    <t xml:space="preserve">Vertically </t>
  </si>
  <si>
    <t>(25% Recommended)</t>
  </si>
  <si>
    <t xml:space="preserve">Number of pictures to be taken </t>
  </si>
  <si>
    <t xml:space="preserve">Number of pictures in HDR </t>
  </si>
  <si>
    <t>watch out, this theoretical calculation is not taking into account the tripod presence.</t>
  </si>
  <si>
    <t>It might be needed to add a picture at -90° without the tripod.</t>
  </si>
  <si>
    <t>distributed on</t>
  </si>
  <si>
    <t>with</t>
  </si>
  <si>
    <t>lines</t>
  </si>
  <si>
    <t>pictures in braketing mode</t>
  </si>
  <si>
    <t>Nodal Ninja website</t>
  </si>
  <si>
    <t>Sensor number of efficient pixels</t>
  </si>
  <si>
    <t>Average vertical overlap</t>
  </si>
  <si>
    <t>Average horizontal overlap</t>
  </si>
  <si>
    <t>% Sensor surface utilization</t>
  </si>
  <si>
    <t>Panorama size evaluation</t>
  </si>
  <si>
    <t>Panorama size evaluation in pixels :</t>
  </si>
  <si>
    <t>Mpixels really useful</t>
  </si>
  <si>
    <t>Vertical overlap
with the previous line</t>
  </si>
  <si>
    <t>Vertical rotation angle</t>
  </si>
  <si>
    <t>Horizontal rotation angle</t>
  </si>
  <si>
    <t>Horizontal overlap
with the previous picture</t>
  </si>
  <si>
    <t>Number of pictures
to be taken
on each line</t>
  </si>
  <si>
    <t>For a line located at</t>
  </si>
  <si>
    <t>rotate every</t>
  </si>
  <si>
    <t>meaning</t>
  </si>
  <si>
    <t>pictures to be taken on that line.</t>
  </si>
  <si>
    <t>Pour une ligne située à</t>
  </si>
  <si>
    <t>photos à réaliser sur cette ligne</t>
  </si>
  <si>
    <t>Nbre de
photos
en
brut</t>
  </si>
  <si>
    <t>Angle
brut
résultant</t>
  </si>
  <si>
    <t>Utilisation d'un fisheye :</t>
  </si>
  <si>
    <t>Orientation du capteur :</t>
  </si>
  <si>
    <t>Menu déroulant :</t>
  </si>
  <si>
    <t>Fisheye use :</t>
  </si>
  <si>
    <t>Sensor orientation :</t>
  </si>
  <si>
    <t>Camera orientation menu :</t>
  </si>
  <si>
    <t>Brut
number
of
pictures</t>
  </si>
  <si>
    <t>Brut
angle
calculated</t>
  </si>
  <si>
    <r>
      <t>Angle</t>
    </r>
    <r>
      <rPr>
        <vertAlign val="subscript"/>
        <sz val="10"/>
        <rFont val="Arial"/>
        <family val="2"/>
      </rPr>
      <t xml:space="preserve">V </t>
    </r>
  </si>
  <si>
    <t>Oui</t>
  </si>
  <si>
    <t>Non</t>
  </si>
  <si>
    <t xml:space="preserve">Objectif fisheye ? </t>
  </si>
  <si>
    <t xml:space="preserve">Ajustement </t>
  </si>
  <si>
    <t>Yes</t>
  </si>
  <si>
    <t>No</t>
  </si>
  <si>
    <t>Fisheye lens menu :</t>
  </si>
  <si>
    <t xml:space="preserve">Is it a fisheye lens ? </t>
  </si>
  <si>
    <t xml:space="preserve">Adjustment </t>
  </si>
  <si>
    <t>réparties sur</t>
  </si>
  <si>
    <t>pour information)</t>
  </si>
  <si>
    <t>(seulement</t>
  </si>
  <si>
    <t>Focale résultante :</t>
  </si>
  <si>
    <t>Horizontal angular step</t>
  </si>
  <si>
    <t>Step</t>
  </si>
  <si>
    <t>Vertical angular step</t>
  </si>
  <si>
    <t>Forcer la première ligne à 0°</t>
  </si>
  <si>
    <t>Force first row to be at 0°</t>
  </si>
  <si>
    <r>
      <t>Minimum</t>
    </r>
    <r>
      <rPr>
        <sz val="10"/>
        <rFont val="Arial"/>
        <family val="0"/>
      </rPr>
      <t xml:space="preserve"> overlap between two pictures to take into account :</t>
    </r>
  </si>
  <si>
    <r>
      <t xml:space="preserve">Recouvrement </t>
    </r>
    <r>
      <rPr>
        <b/>
        <u val="single"/>
        <sz val="10"/>
        <color indexed="10"/>
        <rFont val="Arial"/>
        <family val="2"/>
      </rPr>
      <t>minimum</t>
    </r>
    <r>
      <rPr>
        <sz val="10"/>
        <rFont val="Arial"/>
        <family val="0"/>
      </rPr>
      <t xml:space="preserve"> souhaité entre 2 photos :</t>
    </r>
  </si>
  <si>
    <t>Si vous utilisez un tête robotisée, entrez le pas minimum que celle-ci sait tenir (généralement, moins de 1°).</t>
  </si>
  <si>
    <t>If you use an automatic device, the input should be the minimum step your machine is able to reach
(for most devices this is less than 1 degree).</t>
  </si>
  <si>
    <t>"As if"</t>
  </si>
  <si>
    <t>focal length :</t>
  </si>
  <si>
    <t>(pour information)</t>
  </si>
  <si>
    <t>Focale équivalante :</t>
  </si>
  <si>
    <t>position</t>
  </si>
  <si>
    <t>portrait</t>
  </si>
  <si>
    <t>landscape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</si>
</sst>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numFmt numFmtId="165" formatCode="0&quot; °&quot;"/>
    <numFmt numFmtId="166" formatCode="#,##0.0"/>
    <numFmt numFmtId="167" formatCode="#,##0&quot; mm&quot;"/>
    <numFmt numFmtId="168" formatCode="&quot;+/- &quot;0&quot; °&quot;"/>
    <numFmt numFmtId="169" formatCode="0.0"/>
    <numFmt numFmtId="170" formatCode="#,##0&quot; °&quot;"/>
    <numFmt numFmtId="171" formatCode="&quot;+/- &quot;0.0&quot; °&quot;"/>
    <numFmt numFmtId="172" formatCode="#,##0.0&quot; °&quot;"/>
    <numFmt numFmtId="173" formatCode="0&quot; photos&quot;"/>
    <numFmt numFmtId="174" formatCode="0&quot; im&quot;"/>
    <numFmt numFmtId="175" formatCode="#,##0.0&quot;°&quot;"/>
    <numFmt numFmtId="176" formatCode="0.00&quot; °&quot;"/>
    <numFmt numFmtId="177" formatCode="0.0%"/>
    <numFmt numFmtId="178" formatCode="&quot;1/&quot;0.0"/>
    <numFmt numFmtId="179" formatCode="&quot;1 / &quot;0.0"/>
    <numFmt numFmtId="180" formatCode="&quot;1 / &quot;0.#"/>
    <numFmt numFmtId="181" formatCode="0.000"/>
    <numFmt numFmtId="182" formatCode="&quot;Vrai&quot;;&quot;Vrai&quot;;&quot;Faux&quot;"/>
    <numFmt numFmtId="183" formatCode="&quot;Actif&quot;;&quot;Actif&quot;;&quot;Inactif&quot;"/>
    <numFmt numFmtId="184" formatCode="&quot;1 / &quot;#"/>
    <numFmt numFmtId="185" formatCode="&quot;1 / &quot;#.#"/>
    <numFmt numFmtId="186" formatCode="&quot;1 / &quot;General"/>
    <numFmt numFmtId="187" formatCode="0.000&quot; °&quot;"/>
    <numFmt numFmtId="188" formatCode="0.0000&quot; °&quot;"/>
    <numFmt numFmtId="189" formatCode="#,##0.0&quot; mm&quot;"/>
    <numFmt numFmtId="190" formatCode="General&quot; mm&quot;"/>
  </numFmts>
  <fonts count="13">
    <font>
      <sz val="10"/>
      <name val="Arial"/>
      <family val="0"/>
    </font>
    <font>
      <sz val="8"/>
      <name val="Arial"/>
      <family val="0"/>
    </font>
    <font>
      <vertAlign val="subscript"/>
      <sz val="10"/>
      <name val="Arial"/>
      <family val="2"/>
    </font>
    <font>
      <b/>
      <sz val="10"/>
      <name val="Arial"/>
      <family val="2"/>
    </font>
    <font>
      <sz val="10"/>
      <color indexed="22"/>
      <name val="Arial"/>
      <family val="0"/>
    </font>
    <font>
      <u val="single"/>
      <sz val="10"/>
      <color indexed="12"/>
      <name val="Arial"/>
      <family val="0"/>
    </font>
    <font>
      <u val="single"/>
      <sz val="10"/>
      <color indexed="36"/>
      <name val="Arial"/>
      <family val="0"/>
    </font>
    <font>
      <b/>
      <u val="single"/>
      <sz val="16"/>
      <color indexed="12"/>
      <name val="Arial"/>
      <family val="2"/>
    </font>
    <font>
      <b/>
      <vertAlign val="subscript"/>
      <sz val="10"/>
      <name val="Arial"/>
      <family val="2"/>
    </font>
    <font>
      <b/>
      <sz val="14"/>
      <name val="Arial"/>
      <family val="2"/>
    </font>
    <font>
      <b/>
      <u val="single"/>
      <sz val="10"/>
      <color indexed="10"/>
      <name val="Arial"/>
      <family val="2"/>
    </font>
    <font>
      <u val="single"/>
      <sz val="10"/>
      <name val="Arial"/>
      <family val="2"/>
    </font>
    <font>
      <sz val="8"/>
      <name val="Tahoma"/>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gray125">
        <fgColor indexed="22"/>
        <bgColor indexed="43"/>
      </patternFill>
    </fill>
    <fill>
      <patternFill patternType="solid">
        <fgColor indexed="42"/>
        <bgColor indexed="64"/>
      </patternFill>
    </fill>
  </fills>
  <borders count="13">
    <border>
      <left/>
      <right/>
      <top/>
      <bottom/>
      <diagonal/>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0" fillId="2" borderId="0" xfId="0" applyFill="1" applyAlignment="1">
      <alignment horizontal="center"/>
    </xf>
    <xf numFmtId="0" fontId="0" fillId="2" borderId="1" xfId="0" applyFill="1" applyBorder="1" applyAlignment="1">
      <alignment horizontal="center"/>
    </xf>
    <xf numFmtId="3" fontId="0" fillId="3" borderId="1" xfId="0" applyNumberFormat="1" applyFill="1" applyBorder="1" applyAlignment="1">
      <alignment horizontal="center"/>
    </xf>
    <xf numFmtId="3" fontId="3" fillId="3" borderId="1" xfId="0" applyNumberFormat="1" applyFont="1" applyFill="1" applyBorder="1" applyAlignment="1">
      <alignment horizontal="center"/>
    </xf>
    <xf numFmtId="164" fontId="0" fillId="2" borderId="1" xfId="0" applyNumberFormat="1" applyFill="1" applyBorder="1" applyAlignment="1">
      <alignment horizontal="center"/>
    </xf>
    <xf numFmtId="0" fontId="0" fillId="2" borderId="0" xfId="0" applyFill="1" applyBorder="1" applyAlignment="1">
      <alignment horizontal="center"/>
    </xf>
    <xf numFmtId="166" fontId="0" fillId="2" borderId="0" xfId="0" applyNumberFormat="1" applyFill="1" applyBorder="1" applyAlignment="1">
      <alignment horizontal="center"/>
    </xf>
    <xf numFmtId="0" fontId="0" fillId="4" borderId="1" xfId="0" applyFill="1" applyBorder="1" applyAlignment="1" applyProtection="1">
      <alignment horizontal="center"/>
      <protection locked="0"/>
    </xf>
    <xf numFmtId="165" fontId="0" fillId="4" borderId="1" xfId="0" applyNumberFormat="1" applyFill="1" applyBorder="1" applyAlignment="1" applyProtection="1">
      <alignment horizontal="center"/>
      <protection locked="0"/>
    </xf>
    <xf numFmtId="168" fontId="0" fillId="4" borderId="1" xfId="0" applyNumberFormat="1" applyFill="1" applyBorder="1" applyAlignment="1" applyProtection="1">
      <alignment horizontal="center"/>
      <protection locked="0"/>
    </xf>
    <xf numFmtId="167" fontId="0" fillId="4" borderId="1" xfId="0" applyNumberFormat="1" applyFill="1" applyBorder="1" applyAlignment="1" applyProtection="1">
      <alignment horizontal="center"/>
      <protection locked="0"/>
    </xf>
    <xf numFmtId="165" fontId="3" fillId="3" borderId="1" xfId="0" applyNumberFormat="1" applyFont="1" applyFill="1" applyBorder="1" applyAlignment="1">
      <alignment horizontal="center"/>
    </xf>
    <xf numFmtId="164" fontId="0" fillId="4" borderId="1" xfId="0" applyNumberFormat="1" applyFill="1" applyBorder="1" applyAlignment="1" applyProtection="1">
      <alignment horizontal="center"/>
      <protection locked="0"/>
    </xf>
    <xf numFmtId="164" fontId="0" fillId="2" borderId="0" xfId="0" applyNumberFormat="1"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0" xfId="0" applyFill="1" applyBorder="1" applyAlignment="1">
      <alignment horizontal="right"/>
    </xf>
    <xf numFmtId="0" fontId="0" fillId="2" borderId="0" xfId="0" applyFill="1" applyBorder="1" applyAlignment="1">
      <alignment/>
    </xf>
    <xf numFmtId="0" fontId="0" fillId="2" borderId="0" xfId="0" applyFill="1" applyBorder="1" applyAlignment="1">
      <alignment horizontal="left"/>
    </xf>
    <xf numFmtId="168" fontId="0" fillId="2" borderId="0" xfId="0" applyNumberFormat="1" applyFill="1" applyBorder="1" applyAlignment="1" quotePrefix="1">
      <alignment horizontal="center"/>
    </xf>
    <xf numFmtId="3" fontId="0" fillId="2" borderId="0" xfId="0" applyNumberFormat="1" applyFill="1" applyBorder="1" applyAlignment="1">
      <alignment horizontal="right"/>
    </xf>
    <xf numFmtId="0" fontId="4" fillId="2" borderId="0" xfId="0" applyFont="1"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177" fontId="1" fillId="2" borderId="1" xfId="0" applyNumberFormat="1" applyFont="1" applyFill="1" applyBorder="1" applyAlignment="1">
      <alignment horizontal="center"/>
    </xf>
    <xf numFmtId="0" fontId="1" fillId="2" borderId="0" xfId="0" applyFont="1" applyFill="1" applyBorder="1" applyAlignment="1">
      <alignment horizontal="right"/>
    </xf>
    <xf numFmtId="0" fontId="0" fillId="2" borderId="0" xfId="0" applyFill="1" applyAlignment="1" applyProtection="1">
      <alignment horizontal="center"/>
      <protection locked="0"/>
    </xf>
    <xf numFmtId="9" fontId="0" fillId="5" borderId="1" xfId="0" applyNumberFormat="1" applyFill="1" applyBorder="1" applyAlignment="1" applyProtection="1">
      <alignment horizontal="center"/>
      <protection locked="0"/>
    </xf>
    <xf numFmtId="177" fontId="0" fillId="5" borderId="1" xfId="0" applyNumberFormat="1" applyFill="1" applyBorder="1" applyAlignment="1" applyProtection="1">
      <alignment horizontal="center"/>
      <protection locked="0"/>
    </xf>
    <xf numFmtId="3" fontId="0" fillId="2" borderId="0" xfId="0" applyNumberFormat="1" applyFill="1" applyBorder="1" applyAlignment="1">
      <alignment/>
    </xf>
    <xf numFmtId="0" fontId="0" fillId="2" borderId="0" xfId="0" applyFill="1" applyBorder="1" applyAlignment="1">
      <alignment horizontal="center" wrapText="1"/>
    </xf>
    <xf numFmtId="0" fontId="0" fillId="3" borderId="1" xfId="0" applyFill="1" applyBorder="1" applyAlignment="1" applyProtection="1">
      <alignment horizontal="center"/>
      <protection/>
    </xf>
    <xf numFmtId="0" fontId="1" fillId="2" borderId="0" xfId="0" applyFont="1" applyFill="1" applyBorder="1" applyAlignment="1">
      <alignment horizontal="left"/>
    </xf>
    <xf numFmtId="3" fontId="0" fillId="2" borderId="0" xfId="0" applyNumberFormat="1" applyFill="1" applyBorder="1" applyAlignment="1">
      <alignment horizontal="left"/>
    </xf>
    <xf numFmtId="3" fontId="0" fillId="2" borderId="0" xfId="0" applyNumberFormat="1" applyFont="1" applyFill="1" applyBorder="1" applyAlignment="1">
      <alignment horizontal="left"/>
    </xf>
    <xf numFmtId="1" fontId="1" fillId="2" borderId="2" xfId="0" applyNumberFormat="1" applyFont="1" applyFill="1" applyBorder="1" applyAlignment="1">
      <alignment horizontal="center"/>
    </xf>
    <xf numFmtId="1" fontId="0" fillId="3" borderId="1" xfId="0" applyNumberFormat="1" applyFill="1" applyBorder="1" applyAlignment="1">
      <alignment horizontal="center"/>
    </xf>
    <xf numFmtId="0" fontId="1" fillId="2" borderId="9" xfId="0" applyFont="1" applyFill="1" applyBorder="1" applyAlignment="1">
      <alignment horizontal="left"/>
    </xf>
    <xf numFmtId="186" fontId="0" fillId="2" borderId="1" xfId="0" applyNumberFormat="1" applyFill="1" applyBorder="1" applyAlignment="1">
      <alignment horizontal="center"/>
    </xf>
    <xf numFmtId="0" fontId="0" fillId="4" borderId="1" xfId="0" applyFill="1" applyBorder="1" applyAlignment="1">
      <alignment horizontal="center"/>
    </xf>
    <xf numFmtId="0" fontId="7" fillId="2" borderId="0" xfId="15" applyFont="1" applyFill="1" applyBorder="1" applyAlignment="1">
      <alignment/>
    </xf>
    <xf numFmtId="0" fontId="0" fillId="2" borderId="0" xfId="0" applyFill="1" applyAlignment="1">
      <alignment horizontal="right"/>
    </xf>
    <xf numFmtId="188" fontId="0" fillId="2" borderId="0" xfId="0" applyNumberFormat="1" applyFill="1" applyBorder="1" applyAlignment="1">
      <alignment horizontal="center"/>
    </xf>
    <xf numFmtId="177" fontId="0" fillId="2" borderId="0" xfId="0" applyNumberFormat="1" applyFill="1" applyBorder="1" applyAlignment="1">
      <alignment horizontal="center"/>
    </xf>
    <xf numFmtId="177" fontId="0" fillId="2" borderId="7" xfId="0" applyNumberFormat="1" applyFill="1" applyBorder="1" applyAlignment="1">
      <alignment horizontal="center"/>
    </xf>
    <xf numFmtId="169" fontId="0" fillId="2" borderId="0" xfId="0" applyNumberFormat="1" applyFill="1" applyBorder="1" applyAlignment="1">
      <alignment horizontal="center"/>
    </xf>
    <xf numFmtId="169" fontId="1" fillId="2" borderId="0" xfId="0" applyNumberFormat="1" applyFont="1" applyFill="1" applyBorder="1" applyAlignment="1">
      <alignment horizontal="center"/>
    </xf>
    <xf numFmtId="0" fontId="5" fillId="2" borderId="0" xfId="15" applyFill="1" applyBorder="1" applyAlignment="1">
      <alignment horizontal="center"/>
    </xf>
    <xf numFmtId="0" fontId="0" fillId="4" borderId="1" xfId="0" applyFill="1" applyBorder="1" applyAlignment="1" applyProtection="1">
      <alignment horizontal="center"/>
      <protection/>
    </xf>
    <xf numFmtId="171" fontId="0" fillId="2" borderId="0" xfId="0" applyNumberFormat="1" applyFill="1" applyBorder="1" applyAlignment="1">
      <alignment horizontal="center"/>
    </xf>
    <xf numFmtId="3" fontId="0" fillId="2" borderId="0" xfId="0" applyNumberFormat="1" applyFill="1" applyBorder="1" applyAlignment="1">
      <alignment horizontal="center"/>
    </xf>
    <xf numFmtId="169" fontId="0" fillId="3" borderId="1" xfId="0" applyNumberFormat="1" applyFill="1" applyBorder="1" applyAlignment="1">
      <alignment horizontal="center"/>
    </xf>
    <xf numFmtId="0" fontId="1" fillId="2" borderId="0" xfId="0" applyFont="1" applyFill="1" applyBorder="1" applyAlignment="1">
      <alignment horizontal="center"/>
    </xf>
    <xf numFmtId="0" fontId="0" fillId="2" borderId="0" xfId="0" applyFont="1" applyFill="1" applyBorder="1" applyAlignment="1">
      <alignment horizontal="center"/>
    </xf>
    <xf numFmtId="171" fontId="0" fillId="6" borderId="1" xfId="0" applyNumberFormat="1" applyFill="1" applyBorder="1" applyAlignment="1">
      <alignment horizontal="center"/>
    </xf>
    <xf numFmtId="172" fontId="0" fillId="6" borderId="1" xfId="0" applyNumberFormat="1" applyFill="1" applyBorder="1" applyAlignment="1">
      <alignment horizontal="center"/>
    </xf>
    <xf numFmtId="177" fontId="1" fillId="2" borderId="0" xfId="0" applyNumberFormat="1" applyFont="1" applyFill="1" applyBorder="1" applyAlignment="1">
      <alignment horizontal="center"/>
    </xf>
    <xf numFmtId="172" fontId="0" fillId="2" borderId="0" xfId="0" applyNumberFormat="1" applyFill="1" applyBorder="1" applyAlignment="1">
      <alignment horizontal="center"/>
    </xf>
    <xf numFmtId="0" fontId="1"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pplyProtection="1">
      <alignment horizontal="center"/>
      <protection/>
    </xf>
    <xf numFmtId="0" fontId="5" fillId="2" borderId="0" xfId="15" applyFont="1" applyFill="1" applyBorder="1" applyAlignment="1">
      <alignment horizontal="center"/>
    </xf>
    <xf numFmtId="172" fontId="0" fillId="2" borderId="0" xfId="0" applyNumberFormat="1" applyFill="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166" fontId="0" fillId="2" borderId="1" xfId="0" applyNumberFormat="1" applyFill="1" applyBorder="1" applyAlignment="1">
      <alignment horizontal="center"/>
    </xf>
    <xf numFmtId="189" fontId="0" fillId="3" borderId="1" xfId="0" applyNumberFormat="1" applyFill="1" applyBorder="1" applyAlignment="1">
      <alignment horizontal="center"/>
    </xf>
    <xf numFmtId="0" fontId="0" fillId="2" borderId="2" xfId="0" applyFill="1" applyBorder="1" applyAlignment="1">
      <alignment horizontal="center"/>
    </xf>
    <xf numFmtId="0" fontId="0" fillId="2" borderId="5" xfId="0" applyFill="1" applyBorder="1" applyAlignment="1">
      <alignment horizontal="center"/>
    </xf>
    <xf numFmtId="0" fontId="0" fillId="2" borderId="0" xfId="0" applyFill="1" applyBorder="1" applyAlignment="1">
      <alignment horizontal="center"/>
    </xf>
    <xf numFmtId="0" fontId="1" fillId="2" borderId="1" xfId="0" applyFont="1" applyFill="1" applyBorder="1" applyAlignment="1">
      <alignment horizontal="center" vertical="center" wrapText="1"/>
    </xf>
    <xf numFmtId="0" fontId="0" fillId="2" borderId="1" xfId="0" applyFill="1" applyBorder="1" applyAlignment="1">
      <alignment horizontal="center"/>
    </xf>
    <xf numFmtId="0" fontId="0" fillId="2" borderId="0" xfId="0" applyFill="1" applyBorder="1" applyAlignment="1">
      <alignment horizontal="center" wrapText="1"/>
    </xf>
    <xf numFmtId="0" fontId="0" fillId="2" borderId="0" xfId="0" applyFill="1" applyBorder="1" applyAlignment="1">
      <alignment horizontal="left"/>
    </xf>
    <xf numFmtId="0" fontId="0" fillId="2" borderId="2"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5" fillId="2" borderId="0" xfId="15" applyFill="1" applyBorder="1" applyAlignment="1">
      <alignment horizontal="center"/>
    </xf>
    <xf numFmtId="0" fontId="5" fillId="2" borderId="5" xfId="15" applyFill="1" applyBorder="1" applyAlignment="1">
      <alignment horizont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0" fillId="2" borderId="0" xfId="0" applyFill="1" applyBorder="1" applyAlignment="1">
      <alignment horizontal="center" vertical="center" wrapText="1"/>
    </xf>
    <xf numFmtId="0" fontId="0" fillId="2" borderId="0" xfId="0" applyFill="1" applyBorder="1" applyAlignment="1">
      <alignment horizontal="right"/>
    </xf>
    <xf numFmtId="0" fontId="0" fillId="2" borderId="5" xfId="0" applyFill="1" applyBorder="1" applyAlignment="1">
      <alignment horizontal="right"/>
    </xf>
    <xf numFmtId="0" fontId="0" fillId="2" borderId="0" xfId="0" applyFill="1" applyAlignment="1">
      <alignment horizontal="center"/>
    </xf>
    <xf numFmtId="0" fontId="10" fillId="2" borderId="0" xfId="0" applyFont="1" applyFill="1" applyBorder="1" applyAlignment="1">
      <alignment horizontal="center"/>
    </xf>
    <xf numFmtId="190" fontId="0" fillId="4" borderId="1" xfId="0" applyNumberFormat="1" applyFill="1" applyBorder="1" applyAlignment="1" applyProtection="1">
      <alignment horizontal="center"/>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7">
    <dxf>
      <font>
        <color auto="1"/>
      </font>
      <fill>
        <patternFill>
          <bgColor rgb="FFFF0000"/>
        </patternFill>
      </fill>
      <border>
        <left>
          <color rgb="FF000000"/>
        </left>
        <right>
          <color rgb="FF000000"/>
        </right>
        <top>
          <color rgb="FF000000"/>
        </top>
        <bottom>
          <color rgb="FF000000"/>
        </bottom>
      </border>
    </dxf>
    <dxf>
      <font>
        <color rgb="FFC0C0C0"/>
      </font>
      <border>
        <right>
          <color rgb="FF000000"/>
        </right>
      </border>
    </dxf>
    <dxf>
      <font>
        <color rgb="FFC0C0C0"/>
      </font>
      <border>
        <left>
          <color rgb="FF000000"/>
        </left>
        <right>
          <color rgb="FF000000"/>
        </right>
        <top>
          <color rgb="FF000000"/>
        </top>
        <bottom>
          <color rgb="FF000000"/>
        </bottom>
      </border>
    </dxf>
    <dxf>
      <font>
        <color rgb="FFC0C0C0"/>
      </font>
      <border/>
    </dxf>
    <dxf>
      <font>
        <color auto="1"/>
      </font>
      <border/>
    </dxf>
    <dxf>
      <font>
        <color rgb="FFCCFFCC"/>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png" /><Relationship Id="rId3" Type="http://schemas.openxmlformats.org/officeDocument/2006/relationships/hyperlink" Target="http://photos.yves.over-blog.com/" TargetMode="External" /><Relationship Id="rId4" Type="http://schemas.openxmlformats.org/officeDocument/2006/relationships/hyperlink" Target="http://photos.yves.over-blog.com/" TargetMode="External" /><Relationship Id="rId5"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hyperlink" Target="http://photos.yves.over-blog.com/" TargetMode="External" /><Relationship Id="rId5" Type="http://schemas.openxmlformats.org/officeDocument/2006/relationships/hyperlink" Target="http://photos.yves.over-blog.com/" TargetMode="External" /><Relationship Id="rId6" Type="http://schemas.openxmlformats.org/officeDocument/2006/relationships/image" Target="../media/image2.png" /><Relationship Id="rId7"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hyperlink" Target="http://photos.yves.over-blog.com/" TargetMode="External" /><Relationship Id="rId5" Type="http://schemas.openxmlformats.org/officeDocument/2006/relationships/hyperlink" Target="http://photos.yves.over-blog.com/" TargetMode="External" /><Relationship Id="rId6" Type="http://schemas.openxmlformats.org/officeDocument/2006/relationships/image" Target="../media/image2.png" /><Relationship Id="rId7"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542925</xdr:colOff>
      <xdr:row>12</xdr:row>
      <xdr:rowOff>19050</xdr:rowOff>
    </xdr:from>
    <xdr:to>
      <xdr:col>15</xdr:col>
      <xdr:colOff>228600</xdr:colOff>
      <xdr:row>23</xdr:row>
      <xdr:rowOff>104775</xdr:rowOff>
    </xdr:to>
    <xdr:pic>
      <xdr:nvPicPr>
        <xdr:cNvPr id="1" name="Picture 1"/>
        <xdr:cNvPicPr preferRelativeResize="1">
          <a:picLocks noChangeAspect="1"/>
        </xdr:cNvPicPr>
      </xdr:nvPicPr>
      <xdr:blipFill>
        <a:blip r:embed="rId1"/>
        <a:srcRect l="36822" t="45832" r="40469" b="19749"/>
        <a:stretch>
          <a:fillRect/>
        </a:stretch>
      </xdr:blipFill>
      <xdr:spPr>
        <a:xfrm>
          <a:off x="8943975" y="2133600"/>
          <a:ext cx="1971675" cy="1866900"/>
        </a:xfrm>
        <a:prstGeom prst="rect">
          <a:avLst/>
        </a:prstGeom>
        <a:noFill/>
        <a:ln w="0" cmpd="sng">
          <a:solidFill>
            <a:srgbClr val="000000"/>
          </a:solidFill>
          <a:headEnd type="none"/>
          <a:tailEnd type="none"/>
        </a:ln>
      </xdr:spPr>
    </xdr:pic>
    <xdr:clientData/>
  </xdr:twoCellAnchor>
  <xdr:twoCellAnchor>
    <xdr:from>
      <xdr:col>6</xdr:col>
      <xdr:colOff>752475</xdr:colOff>
      <xdr:row>8</xdr:row>
      <xdr:rowOff>104775</xdr:rowOff>
    </xdr:from>
    <xdr:to>
      <xdr:col>8</xdr:col>
      <xdr:colOff>0</xdr:colOff>
      <xdr:row>8</xdr:row>
      <xdr:rowOff>104775</xdr:rowOff>
    </xdr:to>
    <xdr:sp>
      <xdr:nvSpPr>
        <xdr:cNvPr id="2" name="Line 2"/>
        <xdr:cNvSpPr>
          <a:spLocks/>
        </xdr:cNvSpPr>
      </xdr:nvSpPr>
      <xdr:spPr>
        <a:xfrm>
          <a:off x="4581525" y="15335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76200</xdr:rowOff>
    </xdr:from>
    <xdr:to>
      <xdr:col>6</xdr:col>
      <xdr:colOff>752475</xdr:colOff>
      <xdr:row>41</xdr:row>
      <xdr:rowOff>76200</xdr:rowOff>
    </xdr:to>
    <xdr:sp>
      <xdr:nvSpPr>
        <xdr:cNvPr id="3" name="Line 3"/>
        <xdr:cNvSpPr>
          <a:spLocks/>
        </xdr:cNvSpPr>
      </xdr:nvSpPr>
      <xdr:spPr>
        <a:xfrm>
          <a:off x="3829050" y="7038975"/>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37</xdr:row>
      <xdr:rowOff>76200</xdr:rowOff>
    </xdr:from>
    <xdr:to>
      <xdr:col>7</xdr:col>
      <xdr:colOff>0</xdr:colOff>
      <xdr:row>37</xdr:row>
      <xdr:rowOff>76200</xdr:rowOff>
    </xdr:to>
    <xdr:sp>
      <xdr:nvSpPr>
        <xdr:cNvPr id="4" name="Line 4"/>
        <xdr:cNvSpPr>
          <a:spLocks/>
        </xdr:cNvSpPr>
      </xdr:nvSpPr>
      <xdr:spPr>
        <a:xfrm>
          <a:off x="3829050" y="6353175"/>
          <a:ext cx="762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9</xdr:row>
      <xdr:rowOff>104775</xdr:rowOff>
    </xdr:from>
    <xdr:to>
      <xdr:col>11</xdr:col>
      <xdr:colOff>638175</xdr:colOff>
      <xdr:row>10</xdr:row>
      <xdr:rowOff>19050</xdr:rowOff>
    </xdr:to>
    <xdr:sp>
      <xdr:nvSpPr>
        <xdr:cNvPr id="5" name="Rectangle 5"/>
        <xdr:cNvSpPr>
          <a:spLocks/>
        </xdr:cNvSpPr>
      </xdr:nvSpPr>
      <xdr:spPr>
        <a:xfrm>
          <a:off x="7772400" y="1733550"/>
          <a:ext cx="50482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361950</xdr:colOff>
      <xdr:row>9</xdr:row>
      <xdr:rowOff>47625</xdr:rowOff>
    </xdr:from>
    <xdr:to>
      <xdr:col>13</xdr:col>
      <xdr:colOff>438150</xdr:colOff>
      <xdr:row>10</xdr:row>
      <xdr:rowOff>104775</xdr:rowOff>
    </xdr:to>
    <xdr:sp>
      <xdr:nvSpPr>
        <xdr:cNvPr id="6" name="Rectangle 6"/>
        <xdr:cNvSpPr>
          <a:spLocks/>
        </xdr:cNvSpPr>
      </xdr:nvSpPr>
      <xdr:spPr>
        <a:xfrm rot="5400000">
          <a:off x="9525000" y="1676400"/>
          <a:ext cx="76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304800</xdr:colOff>
      <xdr:row>9</xdr:row>
      <xdr:rowOff>47625</xdr:rowOff>
    </xdr:from>
    <xdr:to>
      <xdr:col>15</xdr:col>
      <xdr:colOff>485775</xdr:colOff>
      <xdr:row>10</xdr:row>
      <xdr:rowOff>66675</xdr:rowOff>
    </xdr:to>
    <xdr:sp>
      <xdr:nvSpPr>
        <xdr:cNvPr id="7" name="Rectangle 7"/>
        <xdr:cNvSpPr>
          <a:spLocks/>
        </xdr:cNvSpPr>
      </xdr:nvSpPr>
      <xdr:spPr>
        <a:xfrm>
          <a:off x="10991850" y="1676400"/>
          <a:ext cx="1809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8</xdr:row>
      <xdr:rowOff>104775</xdr:rowOff>
    </xdr:from>
    <xdr:to>
      <xdr:col>11</xdr:col>
      <xdr:colOff>0</xdr:colOff>
      <xdr:row>8</xdr:row>
      <xdr:rowOff>104775</xdr:rowOff>
    </xdr:to>
    <xdr:sp>
      <xdr:nvSpPr>
        <xdr:cNvPr id="8" name="Line 8"/>
        <xdr:cNvSpPr>
          <a:spLocks/>
        </xdr:cNvSpPr>
      </xdr:nvSpPr>
      <xdr:spPr>
        <a:xfrm>
          <a:off x="6115050" y="1533525"/>
          <a:ext cx="1524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5</xdr:row>
      <xdr:rowOff>47625</xdr:rowOff>
    </xdr:from>
    <xdr:to>
      <xdr:col>16</xdr:col>
      <xdr:colOff>314325</xdr:colOff>
      <xdr:row>11</xdr:row>
      <xdr:rowOff>47625</xdr:rowOff>
    </xdr:to>
    <xdr:sp>
      <xdr:nvSpPr>
        <xdr:cNvPr id="9" name="Rectangle 12"/>
        <xdr:cNvSpPr>
          <a:spLocks/>
        </xdr:cNvSpPr>
      </xdr:nvSpPr>
      <xdr:spPr>
        <a:xfrm>
          <a:off x="1266825" y="952500"/>
          <a:ext cx="10496550" cy="1047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xdr:row>
      <xdr:rowOff>95250</xdr:rowOff>
    </xdr:from>
    <xdr:to>
      <xdr:col>9</xdr:col>
      <xdr:colOff>190500</xdr:colOff>
      <xdr:row>5</xdr:row>
      <xdr:rowOff>38100</xdr:rowOff>
    </xdr:to>
    <xdr:sp>
      <xdr:nvSpPr>
        <xdr:cNvPr id="10" name="TextBox 13"/>
        <xdr:cNvSpPr txBox="1">
          <a:spLocks noChangeArrowheads="1"/>
        </xdr:cNvSpPr>
      </xdr:nvSpPr>
      <xdr:spPr>
        <a:xfrm>
          <a:off x="1323975" y="676275"/>
          <a:ext cx="4981575" cy="266700"/>
        </a:xfrm>
        <a:prstGeom prst="rect">
          <a:avLst/>
        </a:prstGeom>
        <a:noFill/>
        <a:ln w="9525" cmpd="sng">
          <a:noFill/>
        </a:ln>
      </xdr:spPr>
      <xdr:txBody>
        <a:bodyPr vertOverflow="clip" wrap="square" anchor="ctr"/>
        <a:p>
          <a:pPr algn="l">
            <a:defRPr/>
          </a:pPr>
          <a:r>
            <a:rPr lang="en-US" cap="none" sz="1000" b="0" i="0" u="none" baseline="0">
              <a:latin typeface="Arial"/>
              <a:ea typeface="Arial"/>
              <a:cs typeface="Arial"/>
            </a:rPr>
            <a:t> Etape 1 : Définir la dimension du panorama.</a:t>
          </a:r>
        </a:p>
      </xdr:txBody>
    </xdr:sp>
    <xdr:clientData/>
  </xdr:twoCellAnchor>
  <xdr:twoCellAnchor>
    <xdr:from>
      <xdr:col>2</xdr:col>
      <xdr:colOff>409575</xdr:colOff>
      <xdr:row>14</xdr:row>
      <xdr:rowOff>47625</xdr:rowOff>
    </xdr:from>
    <xdr:to>
      <xdr:col>7</xdr:col>
      <xdr:colOff>723900</xdr:colOff>
      <xdr:row>19</xdr:row>
      <xdr:rowOff>95250</xdr:rowOff>
    </xdr:to>
    <xdr:sp>
      <xdr:nvSpPr>
        <xdr:cNvPr id="11" name="Rectangle 14"/>
        <xdr:cNvSpPr>
          <a:spLocks/>
        </xdr:cNvSpPr>
      </xdr:nvSpPr>
      <xdr:spPr>
        <a:xfrm>
          <a:off x="1266825" y="2486025"/>
          <a:ext cx="4048125" cy="857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12</xdr:row>
      <xdr:rowOff>104775</xdr:rowOff>
    </xdr:from>
    <xdr:to>
      <xdr:col>8</xdr:col>
      <xdr:colOff>9525</xdr:colOff>
      <xdr:row>14</xdr:row>
      <xdr:rowOff>47625</xdr:rowOff>
    </xdr:to>
    <xdr:sp>
      <xdr:nvSpPr>
        <xdr:cNvPr id="12" name="TextBox 15"/>
        <xdr:cNvSpPr txBox="1">
          <a:spLocks noChangeArrowheads="1"/>
        </xdr:cNvSpPr>
      </xdr:nvSpPr>
      <xdr:spPr>
        <a:xfrm>
          <a:off x="1323975" y="2219325"/>
          <a:ext cx="4038600" cy="266700"/>
        </a:xfrm>
        <a:prstGeom prst="rect">
          <a:avLst/>
        </a:prstGeom>
        <a:noFill/>
        <a:ln w="9525" cmpd="sng">
          <a:noFill/>
        </a:ln>
      </xdr:spPr>
      <xdr:txBody>
        <a:bodyPr vertOverflow="clip" wrap="square" anchor="ctr"/>
        <a:p>
          <a:pPr algn="l">
            <a:defRPr/>
          </a:pPr>
          <a:r>
            <a:rPr lang="en-US" cap="none" sz="1000" b="0" i="0" u="none" baseline="0">
              <a:latin typeface="Arial"/>
              <a:ea typeface="Arial"/>
              <a:cs typeface="Arial"/>
            </a:rPr>
            <a:t> Etape 2 : Définir la taille du capteur et la position de l'appareil photo.</a:t>
          </a:r>
        </a:p>
      </xdr:txBody>
    </xdr:sp>
    <xdr:clientData/>
  </xdr:twoCellAnchor>
  <xdr:twoCellAnchor>
    <xdr:from>
      <xdr:col>2</xdr:col>
      <xdr:colOff>409575</xdr:colOff>
      <xdr:row>22</xdr:row>
      <xdr:rowOff>142875</xdr:rowOff>
    </xdr:from>
    <xdr:to>
      <xdr:col>9</xdr:col>
      <xdr:colOff>552450</xdr:colOff>
      <xdr:row>31</xdr:row>
      <xdr:rowOff>66675</xdr:rowOff>
    </xdr:to>
    <xdr:sp>
      <xdr:nvSpPr>
        <xdr:cNvPr id="13" name="Rectangle 16"/>
        <xdr:cNvSpPr>
          <a:spLocks/>
        </xdr:cNvSpPr>
      </xdr:nvSpPr>
      <xdr:spPr>
        <a:xfrm>
          <a:off x="1266825" y="3876675"/>
          <a:ext cx="5400675" cy="145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600075</xdr:colOff>
      <xdr:row>25</xdr:row>
      <xdr:rowOff>0</xdr:rowOff>
    </xdr:from>
    <xdr:to>
      <xdr:col>11</xdr:col>
      <xdr:colOff>733425</xdr:colOff>
      <xdr:row>25</xdr:row>
      <xdr:rowOff>0</xdr:rowOff>
    </xdr:to>
    <xdr:sp>
      <xdr:nvSpPr>
        <xdr:cNvPr id="14" name="Line 17"/>
        <xdr:cNvSpPr>
          <a:spLocks/>
        </xdr:cNvSpPr>
      </xdr:nvSpPr>
      <xdr:spPr>
        <a:xfrm>
          <a:off x="6715125" y="4257675"/>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21</xdr:row>
      <xdr:rowOff>28575</xdr:rowOff>
    </xdr:from>
    <xdr:to>
      <xdr:col>10</xdr:col>
      <xdr:colOff>266700</xdr:colOff>
      <xdr:row>22</xdr:row>
      <xdr:rowOff>133350</xdr:rowOff>
    </xdr:to>
    <xdr:sp>
      <xdr:nvSpPr>
        <xdr:cNvPr id="15" name="TextBox 18"/>
        <xdr:cNvSpPr txBox="1">
          <a:spLocks noChangeArrowheads="1"/>
        </xdr:cNvSpPr>
      </xdr:nvSpPr>
      <xdr:spPr>
        <a:xfrm>
          <a:off x="1323975" y="3600450"/>
          <a:ext cx="5819775" cy="266700"/>
        </a:xfrm>
        <a:prstGeom prst="rect">
          <a:avLst/>
        </a:prstGeom>
        <a:noFill/>
        <a:ln w="9525" cmpd="sng">
          <a:noFill/>
        </a:ln>
      </xdr:spPr>
      <xdr:txBody>
        <a:bodyPr vertOverflow="clip" wrap="square" anchor="ctr"/>
        <a:p>
          <a:pPr algn="l">
            <a:defRPr/>
          </a:pPr>
          <a:r>
            <a:rPr lang="en-US" cap="none" sz="1000" b="0" i="0" u="none" baseline="0">
              <a:latin typeface="Arial"/>
              <a:ea typeface="Arial"/>
              <a:cs typeface="Arial"/>
            </a:rPr>
            <a:t> Etape 3 : Définir l'optique utilisée.</a:t>
          </a:r>
        </a:p>
      </xdr:txBody>
    </xdr:sp>
    <xdr:clientData/>
  </xdr:twoCellAnchor>
  <xdr:twoCellAnchor>
    <xdr:from>
      <xdr:col>2</xdr:col>
      <xdr:colOff>409575</xdr:colOff>
      <xdr:row>35</xdr:row>
      <xdr:rowOff>0</xdr:rowOff>
    </xdr:from>
    <xdr:to>
      <xdr:col>12</xdr:col>
      <xdr:colOff>142875</xdr:colOff>
      <xdr:row>43</xdr:row>
      <xdr:rowOff>19050</xdr:rowOff>
    </xdr:to>
    <xdr:sp>
      <xdr:nvSpPr>
        <xdr:cNvPr id="16" name="Rectangle 19"/>
        <xdr:cNvSpPr>
          <a:spLocks/>
        </xdr:cNvSpPr>
      </xdr:nvSpPr>
      <xdr:spPr>
        <a:xfrm>
          <a:off x="1266825" y="5915025"/>
          <a:ext cx="7277100" cy="1390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47625</xdr:rowOff>
    </xdr:from>
    <xdr:to>
      <xdr:col>10</xdr:col>
      <xdr:colOff>266700</xdr:colOff>
      <xdr:row>34</xdr:row>
      <xdr:rowOff>152400</xdr:rowOff>
    </xdr:to>
    <xdr:sp>
      <xdr:nvSpPr>
        <xdr:cNvPr id="17" name="TextBox 20"/>
        <xdr:cNvSpPr txBox="1">
          <a:spLocks noChangeArrowheads="1"/>
        </xdr:cNvSpPr>
      </xdr:nvSpPr>
      <xdr:spPr>
        <a:xfrm>
          <a:off x="1323975" y="5638800"/>
          <a:ext cx="5819775" cy="266700"/>
        </a:xfrm>
        <a:prstGeom prst="rect">
          <a:avLst/>
        </a:prstGeom>
        <a:noFill/>
        <a:ln w="9525" cmpd="sng">
          <a:noFill/>
        </a:ln>
      </xdr:spPr>
      <xdr:txBody>
        <a:bodyPr vertOverflow="clip" wrap="square" anchor="ctr"/>
        <a:p>
          <a:pPr algn="l">
            <a:defRPr/>
          </a:pPr>
          <a:r>
            <a:rPr lang="en-US" cap="none" sz="1000" b="0" i="0" u="none" baseline="0">
              <a:latin typeface="Arial"/>
              <a:ea typeface="Arial"/>
              <a:cs typeface="Arial"/>
            </a:rPr>
            <a:t> Etape 4 : Définir la précision angulaire, que vous souhaitez utiliser, sur la tête panoramique.</a:t>
          </a:r>
        </a:p>
      </xdr:txBody>
    </xdr:sp>
    <xdr:clientData/>
  </xdr:twoCellAnchor>
  <xdr:twoCellAnchor>
    <xdr:from>
      <xdr:col>2</xdr:col>
      <xdr:colOff>409575</xdr:colOff>
      <xdr:row>46</xdr:row>
      <xdr:rowOff>142875</xdr:rowOff>
    </xdr:from>
    <xdr:to>
      <xdr:col>12</xdr:col>
      <xdr:colOff>152400</xdr:colOff>
      <xdr:row>55</xdr:row>
      <xdr:rowOff>133350</xdr:rowOff>
    </xdr:to>
    <xdr:sp>
      <xdr:nvSpPr>
        <xdr:cNvPr id="18" name="Rectangle 21"/>
        <xdr:cNvSpPr>
          <a:spLocks/>
        </xdr:cNvSpPr>
      </xdr:nvSpPr>
      <xdr:spPr>
        <a:xfrm>
          <a:off x="1266825" y="7915275"/>
          <a:ext cx="7286625" cy="1447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45</xdr:row>
      <xdr:rowOff>28575</xdr:rowOff>
    </xdr:from>
    <xdr:to>
      <xdr:col>10</xdr:col>
      <xdr:colOff>266700</xdr:colOff>
      <xdr:row>46</xdr:row>
      <xdr:rowOff>133350</xdr:rowOff>
    </xdr:to>
    <xdr:sp>
      <xdr:nvSpPr>
        <xdr:cNvPr id="19" name="TextBox 22"/>
        <xdr:cNvSpPr txBox="1">
          <a:spLocks noChangeArrowheads="1"/>
        </xdr:cNvSpPr>
      </xdr:nvSpPr>
      <xdr:spPr>
        <a:xfrm>
          <a:off x="1323975" y="7639050"/>
          <a:ext cx="5819775" cy="266700"/>
        </a:xfrm>
        <a:prstGeom prst="rect">
          <a:avLst/>
        </a:prstGeom>
        <a:noFill/>
        <a:ln w="9525" cmpd="sng">
          <a:noFill/>
        </a:ln>
      </xdr:spPr>
      <xdr:txBody>
        <a:bodyPr vertOverflow="clip" wrap="square" anchor="ctr"/>
        <a:p>
          <a:pPr algn="l">
            <a:defRPr/>
          </a:pPr>
          <a:r>
            <a:rPr lang="en-US" cap="none" sz="1000" b="0" i="0" u="none" baseline="0">
              <a:latin typeface="Arial"/>
              <a:ea typeface="Arial"/>
              <a:cs typeface="Arial"/>
            </a:rPr>
            <a:t> Résultats :</a:t>
          </a:r>
        </a:p>
      </xdr:txBody>
    </xdr:sp>
    <xdr:clientData/>
  </xdr:twoCellAnchor>
  <xdr:twoCellAnchor>
    <xdr:from>
      <xdr:col>3</xdr:col>
      <xdr:colOff>0</xdr:colOff>
      <xdr:row>58</xdr:row>
      <xdr:rowOff>0</xdr:rowOff>
    </xdr:from>
    <xdr:to>
      <xdr:col>10</xdr:col>
      <xdr:colOff>561975</xdr:colOff>
      <xdr:row>58</xdr:row>
      <xdr:rowOff>0</xdr:rowOff>
    </xdr:to>
    <xdr:sp>
      <xdr:nvSpPr>
        <xdr:cNvPr id="20" name="TextBox 23"/>
        <xdr:cNvSpPr txBox="1">
          <a:spLocks noChangeArrowheads="1"/>
        </xdr:cNvSpPr>
      </xdr:nvSpPr>
      <xdr:spPr>
        <a:xfrm>
          <a:off x="1543050" y="9715500"/>
          <a:ext cx="5895975" cy="0"/>
        </a:xfrm>
        <a:prstGeom prst="rect">
          <a:avLst/>
        </a:prstGeom>
        <a:noFill/>
        <a:ln w="9525" cmpd="sng">
          <a:noFill/>
        </a:ln>
      </xdr:spPr>
      <xdr:txBody>
        <a:bodyPr vertOverflow="clip" wrap="square" anchor="ctr"/>
        <a:p>
          <a:pPr algn="l">
            <a:defRPr/>
          </a:pPr>
          <a:r>
            <a:rPr lang="en-US" cap="none" sz="1000" b="0" i="0" u="none" baseline="0">
              <a:latin typeface="Arial"/>
              <a:ea typeface="Arial"/>
              <a:cs typeface="Arial"/>
            </a:rPr>
            <a:t> Détails des résultats :</a:t>
          </a:r>
        </a:p>
      </xdr:txBody>
    </xdr:sp>
    <xdr:clientData/>
  </xdr:twoCellAnchor>
  <xdr:twoCellAnchor editAs="oneCell">
    <xdr:from>
      <xdr:col>8</xdr:col>
      <xdr:colOff>9525</xdr:colOff>
      <xdr:row>1</xdr:row>
      <xdr:rowOff>142875</xdr:rowOff>
    </xdr:from>
    <xdr:to>
      <xdr:col>11</xdr:col>
      <xdr:colOff>180975</xdr:colOff>
      <xdr:row>4</xdr:row>
      <xdr:rowOff>76200</xdr:rowOff>
    </xdr:to>
    <xdr:pic>
      <xdr:nvPicPr>
        <xdr:cNvPr id="21" name="Picture 26">
          <a:hlinkClick r:id="rId4"/>
        </xdr:cNvPr>
        <xdr:cNvPicPr preferRelativeResize="1">
          <a:picLocks noChangeAspect="1"/>
        </xdr:cNvPicPr>
      </xdr:nvPicPr>
      <xdr:blipFill>
        <a:blip r:embed="rId2"/>
        <a:stretch>
          <a:fillRect/>
        </a:stretch>
      </xdr:blipFill>
      <xdr:spPr>
        <a:xfrm>
          <a:off x="5362575" y="304800"/>
          <a:ext cx="2457450" cy="514350"/>
        </a:xfrm>
        <a:prstGeom prst="rect">
          <a:avLst/>
        </a:prstGeom>
        <a:noFill/>
        <a:ln w="19050" cmpd="sng">
          <a:solidFill>
            <a:srgbClr val="000000"/>
          </a:solidFill>
          <a:headEnd type="none"/>
          <a:tailEnd type="none"/>
        </a:ln>
      </xdr:spPr>
    </xdr:pic>
    <xdr:clientData/>
  </xdr:twoCellAnchor>
  <xdr:twoCellAnchor>
    <xdr:from>
      <xdr:col>12</xdr:col>
      <xdr:colOff>0</xdr:colOff>
      <xdr:row>24</xdr:row>
      <xdr:rowOff>0</xdr:rowOff>
    </xdr:from>
    <xdr:to>
      <xdr:col>14</xdr:col>
      <xdr:colOff>0</xdr:colOff>
      <xdr:row>26</xdr:row>
      <xdr:rowOff>0</xdr:rowOff>
    </xdr:to>
    <xdr:sp>
      <xdr:nvSpPr>
        <xdr:cNvPr id="22" name="Rectangle 27"/>
        <xdr:cNvSpPr>
          <a:spLocks/>
        </xdr:cNvSpPr>
      </xdr:nvSpPr>
      <xdr:spPr>
        <a:xfrm>
          <a:off x="8401050" y="4057650"/>
          <a:ext cx="1524000" cy="3619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xdr:colOff>
      <xdr:row>24</xdr:row>
      <xdr:rowOff>0</xdr:rowOff>
    </xdr:from>
    <xdr:to>
      <xdr:col>16</xdr:col>
      <xdr:colOff>0</xdr:colOff>
      <xdr:row>26</xdr:row>
      <xdr:rowOff>0</xdr:rowOff>
    </xdr:to>
    <xdr:sp>
      <xdr:nvSpPr>
        <xdr:cNvPr id="23" name="Rectangle 28"/>
        <xdr:cNvSpPr>
          <a:spLocks/>
        </xdr:cNvSpPr>
      </xdr:nvSpPr>
      <xdr:spPr>
        <a:xfrm>
          <a:off x="9934575" y="4057650"/>
          <a:ext cx="1514475" cy="361950"/>
        </a:xfrm>
        <a:prstGeom prst="rect">
          <a:avLst/>
        </a:prstGeom>
        <a:no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247650</xdr:colOff>
      <xdr:row>10</xdr:row>
      <xdr:rowOff>152400</xdr:rowOff>
    </xdr:from>
    <xdr:to>
      <xdr:col>24</xdr:col>
      <xdr:colOff>266700</xdr:colOff>
      <xdr:row>24</xdr:row>
      <xdr:rowOff>47625</xdr:rowOff>
    </xdr:to>
    <xdr:sp>
      <xdr:nvSpPr>
        <xdr:cNvPr id="24" name="AutoShape 30"/>
        <xdr:cNvSpPr>
          <a:spLocks/>
        </xdr:cNvSpPr>
      </xdr:nvSpPr>
      <xdr:spPr>
        <a:xfrm>
          <a:off x="13220700" y="1943100"/>
          <a:ext cx="4591050" cy="2162175"/>
        </a:xfrm>
        <a:prstGeom prst="borderCallout2">
          <a:avLst>
            <a:gd name="adj1" fmla="val -151453"/>
            <a:gd name="adj2" fmla="val 47796"/>
            <a:gd name="adj3" fmla="val -145435"/>
            <a:gd name="adj4" fmla="val -44712"/>
            <a:gd name="adj5" fmla="val -51662"/>
            <a:gd name="adj6" fmla="val -44712"/>
            <a:gd name="adj7" fmla="val -43777"/>
            <a:gd name="adj8" fmla="val -71587"/>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FOV</a:t>
          </a:r>
          <a:r>
            <a:rPr lang="en-US" cap="none" sz="1000" b="1" i="0" u="none" baseline="-25000">
              <a:latin typeface="Arial"/>
              <a:ea typeface="Arial"/>
              <a:cs typeface="Arial"/>
            </a:rPr>
            <a:t>H</a:t>
          </a:r>
          <a:r>
            <a:rPr lang="en-US" cap="none" sz="1000" b="0" i="0" u="none" baseline="0">
              <a:latin typeface="Arial"/>
              <a:ea typeface="Arial"/>
              <a:cs typeface="Arial"/>
            </a:rPr>
            <a:t> : Angle de champ horizontal
</a:t>
          </a:r>
          <a:r>
            <a:rPr lang="en-US" cap="none" sz="1000" b="1" i="0" u="none" baseline="0">
              <a:latin typeface="Arial"/>
              <a:ea typeface="Arial"/>
              <a:cs typeface="Arial"/>
            </a:rPr>
            <a:t>FOV</a:t>
          </a:r>
          <a:r>
            <a:rPr lang="en-US" cap="none" sz="1000" b="1" i="0" u="none" baseline="-25000">
              <a:latin typeface="Arial"/>
              <a:ea typeface="Arial"/>
              <a:cs typeface="Arial"/>
            </a:rPr>
            <a:t>V</a:t>
          </a:r>
          <a:r>
            <a:rPr lang="en-US" cap="none" sz="1000" b="1" i="0" u="none" baseline="0">
              <a:latin typeface="Arial"/>
              <a:ea typeface="Arial"/>
              <a:cs typeface="Arial"/>
            </a:rPr>
            <a:t> </a:t>
          </a:r>
          <a:r>
            <a:rPr lang="en-US" cap="none" sz="1000" b="0" i="0" u="none" baseline="0">
              <a:latin typeface="Arial"/>
              <a:ea typeface="Arial"/>
              <a:cs typeface="Arial"/>
            </a:rPr>
            <a:t>: Angle de champ vertical
Dans le cas d'un fisheye et après avoir coché l'otion,
vous avez la possibilité d'ajuster précisément les valeurs de champ angulaire,
par l'utilisation d'un pourcentage de correction.
En effet, si la formule qui détermine le champ angulaire
est précise pour une optique classique,
pour un fisheye en revanche, il y a beaucoup de dispersion.
D'où l'utilisation d'une formule générale et l'ajout d'un paramètre d'ajustement.</a:t>
          </a:r>
        </a:p>
      </xdr:txBody>
    </xdr:sp>
    <xdr:clientData/>
  </xdr:twoCellAnchor>
  <xdr:twoCellAnchor>
    <xdr:from>
      <xdr:col>18</xdr:col>
      <xdr:colOff>247650</xdr:colOff>
      <xdr:row>26</xdr:row>
      <xdr:rowOff>9525</xdr:rowOff>
    </xdr:from>
    <xdr:to>
      <xdr:col>26</xdr:col>
      <xdr:colOff>200025</xdr:colOff>
      <xdr:row>34</xdr:row>
      <xdr:rowOff>114300</xdr:rowOff>
    </xdr:to>
    <xdr:sp>
      <xdr:nvSpPr>
        <xdr:cNvPr id="25" name="AutoShape 31"/>
        <xdr:cNvSpPr>
          <a:spLocks/>
        </xdr:cNvSpPr>
      </xdr:nvSpPr>
      <xdr:spPr>
        <a:xfrm>
          <a:off x="13220700" y="4429125"/>
          <a:ext cx="6048375" cy="1438275"/>
        </a:xfrm>
        <a:prstGeom prst="borderCallout2">
          <a:avLst>
            <a:gd name="adj1" fmla="val -91888"/>
            <a:gd name="adj2" fmla="val -50662"/>
            <a:gd name="adj3" fmla="val -82439"/>
            <a:gd name="adj4" fmla="val -42050"/>
            <a:gd name="adj5" fmla="val -51259"/>
            <a:gd name="adj6" fmla="val -42050"/>
            <a:gd name="adj7" fmla="val -44643"/>
            <a:gd name="adj8" fmla="val -94370"/>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ROT</a:t>
          </a:r>
          <a:r>
            <a:rPr lang="en-US" cap="none" sz="1000" b="1" i="0" u="none" baseline="-25000">
              <a:latin typeface="Arial"/>
              <a:ea typeface="Arial"/>
              <a:cs typeface="Arial"/>
            </a:rPr>
            <a:t>H</a:t>
          </a:r>
          <a:r>
            <a:rPr lang="en-US" cap="none" sz="1000" b="0" i="0" u="none" baseline="0">
              <a:latin typeface="Arial"/>
              <a:ea typeface="Arial"/>
              <a:cs typeface="Arial"/>
            </a:rPr>
            <a:t> : Rotation angulaire horizontale prévisionnelle,
prenant en compte le recouvrement horizontal demandé.
</a:t>
          </a:r>
          <a:r>
            <a:rPr lang="en-US" cap="none" sz="1000" b="1" i="0" u="none" baseline="0">
              <a:latin typeface="Arial"/>
              <a:ea typeface="Arial"/>
              <a:cs typeface="Arial"/>
            </a:rPr>
            <a:t>ROT</a:t>
          </a:r>
          <a:r>
            <a:rPr lang="en-US" cap="none" sz="1000" b="1" i="0" u="none" baseline="-25000">
              <a:latin typeface="Arial"/>
              <a:ea typeface="Arial"/>
              <a:cs typeface="Arial"/>
            </a:rPr>
            <a:t>V</a:t>
          </a:r>
          <a:r>
            <a:rPr lang="en-US" cap="none" sz="1000" b="0" i="0" u="none" baseline="0">
              <a:latin typeface="Arial"/>
              <a:ea typeface="Arial"/>
              <a:cs typeface="Arial"/>
            </a:rPr>
            <a:t> : Rotation angulaire verticale prévisionnelle,
prenant en compte le recouvrement horizontal demandé
La prise en compte du recouvrement implique une réduction des champs angulaires FOV initiaux.</a:t>
          </a:r>
        </a:p>
      </xdr:txBody>
    </xdr:sp>
    <xdr:clientData/>
  </xdr:twoCellAnchor>
  <xdr:twoCellAnchor>
    <xdr:from>
      <xdr:col>6</xdr:col>
      <xdr:colOff>657225</xdr:colOff>
      <xdr:row>35</xdr:row>
      <xdr:rowOff>66675</xdr:rowOff>
    </xdr:from>
    <xdr:to>
      <xdr:col>8</xdr:col>
      <xdr:colOff>104775</xdr:colOff>
      <xdr:row>42</xdr:row>
      <xdr:rowOff>104775</xdr:rowOff>
    </xdr:to>
    <xdr:sp>
      <xdr:nvSpPr>
        <xdr:cNvPr id="26" name="Rectangle 32"/>
        <xdr:cNvSpPr>
          <a:spLocks/>
        </xdr:cNvSpPr>
      </xdr:nvSpPr>
      <xdr:spPr>
        <a:xfrm>
          <a:off x="4486275" y="5981700"/>
          <a:ext cx="971550" cy="12477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247650</xdr:colOff>
      <xdr:row>35</xdr:row>
      <xdr:rowOff>38100</xdr:rowOff>
    </xdr:from>
    <xdr:to>
      <xdr:col>25</xdr:col>
      <xdr:colOff>504825</xdr:colOff>
      <xdr:row>42</xdr:row>
      <xdr:rowOff>57150</xdr:rowOff>
    </xdr:to>
    <xdr:sp>
      <xdr:nvSpPr>
        <xdr:cNvPr id="27" name="AutoShape 33"/>
        <xdr:cNvSpPr>
          <a:spLocks/>
        </xdr:cNvSpPr>
      </xdr:nvSpPr>
      <xdr:spPr>
        <a:xfrm>
          <a:off x="13220700" y="5953125"/>
          <a:ext cx="5591175" cy="1228725"/>
        </a:xfrm>
        <a:prstGeom prst="borderCallout2">
          <a:avLst>
            <a:gd name="adj1" fmla="val -188842"/>
            <a:gd name="adj2" fmla="val 3486"/>
            <a:gd name="adj3" fmla="val -163287"/>
            <a:gd name="adj4" fmla="val -40699"/>
            <a:gd name="adj5" fmla="val -51361"/>
            <a:gd name="adj6" fmla="val -40699"/>
            <a:gd name="adj7" fmla="val -42504"/>
            <a:gd name="adj8" fmla="val -231393"/>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ROT</a:t>
          </a:r>
          <a:r>
            <a:rPr lang="en-US" cap="none" sz="1000" b="1" i="0" u="none" baseline="-25000">
              <a:latin typeface="Arial"/>
              <a:ea typeface="Arial"/>
              <a:cs typeface="Arial"/>
            </a:rPr>
            <a:t>H.arr</a:t>
          </a:r>
          <a:r>
            <a:rPr lang="en-US" cap="none" sz="1000" b="0" i="0" u="none" baseline="0">
              <a:latin typeface="Arial"/>
              <a:ea typeface="Arial"/>
              <a:cs typeface="Arial"/>
            </a:rPr>
            <a:t> : Rotation angulaire horizontale arrondie
</a:t>
          </a:r>
          <a:r>
            <a:rPr lang="en-US" cap="none" sz="1000" b="1" i="0" u="none" baseline="0">
              <a:latin typeface="Arial"/>
              <a:ea typeface="Arial"/>
              <a:cs typeface="Arial"/>
            </a:rPr>
            <a:t>ROT</a:t>
          </a:r>
          <a:r>
            <a:rPr lang="en-US" cap="none" sz="1000" b="1" i="0" u="none" baseline="-25000">
              <a:latin typeface="Arial"/>
              <a:ea typeface="Arial"/>
              <a:cs typeface="Arial"/>
            </a:rPr>
            <a:t>V.arr</a:t>
          </a:r>
          <a:r>
            <a:rPr lang="en-US" cap="none" sz="1000" b="1" i="0" u="none" baseline="0">
              <a:latin typeface="Arial"/>
              <a:ea typeface="Arial"/>
              <a:cs typeface="Arial"/>
            </a:rPr>
            <a:t> </a:t>
          </a:r>
          <a:r>
            <a:rPr lang="en-US" cap="none" sz="1000" b="0" i="0" u="none" baseline="0">
              <a:latin typeface="Arial"/>
              <a:ea typeface="Arial"/>
              <a:cs typeface="Arial"/>
            </a:rPr>
            <a:t>: Rotation angulaire verticale arrondie
Afin de prendre en compte la contrainte générée par la précision de la tête panoramique,
les angles de rotation sont recalculés de manière à obtenir des multiples des pas choisis.</a:t>
          </a:r>
        </a:p>
      </xdr:txBody>
    </xdr:sp>
    <xdr:clientData/>
  </xdr:twoCellAnchor>
  <xdr:twoCellAnchor editAs="oneCell">
    <xdr:from>
      <xdr:col>12</xdr:col>
      <xdr:colOff>438150</xdr:colOff>
      <xdr:row>26</xdr:row>
      <xdr:rowOff>180975</xdr:rowOff>
    </xdr:from>
    <xdr:to>
      <xdr:col>16</xdr:col>
      <xdr:colOff>342900</xdr:colOff>
      <xdr:row>49</xdr:row>
      <xdr:rowOff>152400</xdr:rowOff>
    </xdr:to>
    <xdr:pic>
      <xdr:nvPicPr>
        <xdr:cNvPr id="28" name="Picture 10"/>
        <xdr:cNvPicPr preferRelativeResize="1">
          <a:picLocks noChangeAspect="1"/>
        </xdr:cNvPicPr>
      </xdr:nvPicPr>
      <xdr:blipFill>
        <a:blip r:embed="rId5"/>
        <a:srcRect l="40104" t="13583" r="27239" b="19000"/>
        <a:stretch>
          <a:fillRect/>
        </a:stretch>
      </xdr:blipFill>
      <xdr:spPr>
        <a:xfrm>
          <a:off x="8839200" y="4600575"/>
          <a:ext cx="2952750" cy="3810000"/>
        </a:xfrm>
        <a:prstGeom prst="rect">
          <a:avLst/>
        </a:prstGeom>
        <a:noFill/>
        <a:ln w="0" cmpd="sng">
          <a:solidFill>
            <a:srgbClr val="000000"/>
          </a:solidFill>
          <a:headEnd type="none"/>
          <a:tailEnd type="none"/>
        </a:ln>
      </xdr:spPr>
    </xdr:pic>
    <xdr:clientData/>
  </xdr:twoCellAnchor>
  <xdr:twoCellAnchor>
    <xdr:from>
      <xdr:col>8</xdr:col>
      <xdr:colOff>114300</xdr:colOff>
      <xdr:row>16</xdr:row>
      <xdr:rowOff>9525</xdr:rowOff>
    </xdr:from>
    <xdr:to>
      <xdr:col>8</xdr:col>
      <xdr:colOff>685800</xdr:colOff>
      <xdr:row>16</xdr:row>
      <xdr:rowOff>9525</xdr:rowOff>
    </xdr:to>
    <xdr:sp>
      <xdr:nvSpPr>
        <xdr:cNvPr id="29" name="Line 35"/>
        <xdr:cNvSpPr>
          <a:spLocks/>
        </xdr:cNvSpPr>
      </xdr:nvSpPr>
      <xdr:spPr>
        <a:xfrm flipH="1">
          <a:off x="5467350" y="277177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666750</xdr:colOff>
      <xdr:row>59</xdr:row>
      <xdr:rowOff>38100</xdr:rowOff>
    </xdr:from>
    <xdr:to>
      <xdr:col>17</xdr:col>
      <xdr:colOff>219075</xdr:colOff>
      <xdr:row>70</xdr:row>
      <xdr:rowOff>0</xdr:rowOff>
    </xdr:to>
    <xdr:sp>
      <xdr:nvSpPr>
        <xdr:cNvPr id="30" name="Rectangle 36"/>
        <xdr:cNvSpPr>
          <a:spLocks/>
        </xdr:cNvSpPr>
      </xdr:nvSpPr>
      <xdr:spPr>
        <a:xfrm>
          <a:off x="8305800" y="9915525"/>
          <a:ext cx="4124325" cy="1743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342900</xdr:colOff>
      <xdr:row>57</xdr:row>
      <xdr:rowOff>114300</xdr:rowOff>
    </xdr:from>
    <xdr:to>
      <xdr:col>7</xdr:col>
      <xdr:colOff>542925</xdr:colOff>
      <xdr:row>71</xdr:row>
      <xdr:rowOff>76200</xdr:rowOff>
    </xdr:to>
    <xdr:pic>
      <xdr:nvPicPr>
        <xdr:cNvPr id="31" name="Picture 37"/>
        <xdr:cNvPicPr preferRelativeResize="1">
          <a:picLocks noChangeAspect="1"/>
        </xdr:cNvPicPr>
      </xdr:nvPicPr>
      <xdr:blipFill>
        <a:blip r:embed="rId5"/>
        <a:srcRect l="40104" t="13583" r="27239" b="19000"/>
        <a:stretch>
          <a:fillRect/>
        </a:stretch>
      </xdr:blipFill>
      <xdr:spPr>
        <a:xfrm>
          <a:off x="3409950" y="9667875"/>
          <a:ext cx="1724025" cy="2228850"/>
        </a:xfrm>
        <a:prstGeom prst="rect">
          <a:avLst/>
        </a:prstGeom>
        <a:noFill/>
        <a:ln w="0" cmpd="sng">
          <a:solidFill>
            <a:srgbClr val="000000"/>
          </a:solidFill>
          <a:headEnd type="none"/>
          <a:tailEnd type="none"/>
        </a:ln>
      </xdr:spPr>
    </xdr:pic>
    <xdr:clientData/>
  </xdr:twoCellAnchor>
  <xdr:twoCellAnchor>
    <xdr:from>
      <xdr:col>5</xdr:col>
      <xdr:colOff>352425</xdr:colOff>
      <xdr:row>62</xdr:row>
      <xdr:rowOff>104775</xdr:rowOff>
    </xdr:from>
    <xdr:to>
      <xdr:col>5</xdr:col>
      <xdr:colOff>752475</xdr:colOff>
      <xdr:row>73</xdr:row>
      <xdr:rowOff>0</xdr:rowOff>
    </xdr:to>
    <xdr:sp>
      <xdr:nvSpPr>
        <xdr:cNvPr id="32" name="Line 38"/>
        <xdr:cNvSpPr>
          <a:spLocks/>
        </xdr:cNvSpPr>
      </xdr:nvSpPr>
      <xdr:spPr>
        <a:xfrm flipV="1">
          <a:off x="3419475" y="10467975"/>
          <a:ext cx="400050" cy="167640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695325</xdr:colOff>
      <xdr:row>70</xdr:row>
      <xdr:rowOff>95250</xdr:rowOff>
    </xdr:from>
    <xdr:to>
      <xdr:col>8</xdr:col>
      <xdr:colOff>371475</xdr:colOff>
      <xdr:row>72</xdr:row>
      <xdr:rowOff>142875</xdr:rowOff>
    </xdr:to>
    <xdr:sp>
      <xdr:nvSpPr>
        <xdr:cNvPr id="33" name="Line 39"/>
        <xdr:cNvSpPr>
          <a:spLocks/>
        </xdr:cNvSpPr>
      </xdr:nvSpPr>
      <xdr:spPr>
        <a:xfrm flipH="1" flipV="1">
          <a:off x="4524375" y="11753850"/>
          <a:ext cx="1200150" cy="371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600075</xdr:colOff>
      <xdr:row>25</xdr:row>
      <xdr:rowOff>0</xdr:rowOff>
    </xdr:from>
    <xdr:to>
      <xdr:col>11</xdr:col>
      <xdr:colOff>733425</xdr:colOff>
      <xdr:row>25</xdr:row>
      <xdr:rowOff>0</xdr:rowOff>
    </xdr:to>
    <xdr:sp>
      <xdr:nvSpPr>
        <xdr:cNvPr id="34" name="Line 40"/>
        <xdr:cNvSpPr>
          <a:spLocks/>
        </xdr:cNvSpPr>
      </xdr:nvSpPr>
      <xdr:spPr>
        <a:xfrm>
          <a:off x="6715125" y="4257675"/>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21</xdr:row>
      <xdr:rowOff>28575</xdr:rowOff>
    </xdr:from>
    <xdr:to>
      <xdr:col>10</xdr:col>
      <xdr:colOff>381000</xdr:colOff>
      <xdr:row>23</xdr:row>
      <xdr:rowOff>9525</xdr:rowOff>
    </xdr:to>
    <xdr:sp>
      <xdr:nvSpPr>
        <xdr:cNvPr id="35" name="Line 41"/>
        <xdr:cNvSpPr>
          <a:spLocks/>
        </xdr:cNvSpPr>
      </xdr:nvSpPr>
      <xdr:spPr>
        <a:xfrm>
          <a:off x="7258050" y="3600450"/>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542925</xdr:colOff>
      <xdr:row>12</xdr:row>
      <xdr:rowOff>19050</xdr:rowOff>
    </xdr:from>
    <xdr:to>
      <xdr:col>15</xdr:col>
      <xdr:colOff>228600</xdr:colOff>
      <xdr:row>23</xdr:row>
      <xdr:rowOff>104775</xdr:rowOff>
    </xdr:to>
    <xdr:pic>
      <xdr:nvPicPr>
        <xdr:cNvPr id="1" name="Picture 1"/>
        <xdr:cNvPicPr preferRelativeResize="1">
          <a:picLocks noChangeAspect="1"/>
        </xdr:cNvPicPr>
      </xdr:nvPicPr>
      <xdr:blipFill>
        <a:blip r:embed="rId1"/>
        <a:srcRect l="36822" t="45832" r="40469" b="19749"/>
        <a:stretch>
          <a:fillRect/>
        </a:stretch>
      </xdr:blipFill>
      <xdr:spPr>
        <a:xfrm>
          <a:off x="8943975" y="2133600"/>
          <a:ext cx="1971675" cy="1866900"/>
        </a:xfrm>
        <a:prstGeom prst="rect">
          <a:avLst/>
        </a:prstGeom>
        <a:noFill/>
        <a:ln w="0" cmpd="sng">
          <a:solidFill>
            <a:srgbClr val="000000"/>
          </a:solidFill>
          <a:headEnd type="none"/>
          <a:tailEnd type="none"/>
        </a:ln>
      </xdr:spPr>
    </xdr:pic>
    <xdr:clientData/>
  </xdr:twoCellAnchor>
  <xdr:twoCellAnchor>
    <xdr:from>
      <xdr:col>6</xdr:col>
      <xdr:colOff>752475</xdr:colOff>
      <xdr:row>8</xdr:row>
      <xdr:rowOff>104775</xdr:rowOff>
    </xdr:from>
    <xdr:to>
      <xdr:col>8</xdr:col>
      <xdr:colOff>0</xdr:colOff>
      <xdr:row>8</xdr:row>
      <xdr:rowOff>104775</xdr:rowOff>
    </xdr:to>
    <xdr:sp>
      <xdr:nvSpPr>
        <xdr:cNvPr id="2" name="Line 2"/>
        <xdr:cNvSpPr>
          <a:spLocks/>
        </xdr:cNvSpPr>
      </xdr:nvSpPr>
      <xdr:spPr>
        <a:xfrm>
          <a:off x="4581525" y="15335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76200</xdr:rowOff>
    </xdr:from>
    <xdr:to>
      <xdr:col>6</xdr:col>
      <xdr:colOff>752475</xdr:colOff>
      <xdr:row>41</xdr:row>
      <xdr:rowOff>76200</xdr:rowOff>
    </xdr:to>
    <xdr:sp>
      <xdr:nvSpPr>
        <xdr:cNvPr id="3" name="Line 3"/>
        <xdr:cNvSpPr>
          <a:spLocks/>
        </xdr:cNvSpPr>
      </xdr:nvSpPr>
      <xdr:spPr>
        <a:xfrm>
          <a:off x="3829050" y="7038975"/>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37</xdr:row>
      <xdr:rowOff>76200</xdr:rowOff>
    </xdr:from>
    <xdr:to>
      <xdr:col>7</xdr:col>
      <xdr:colOff>0</xdr:colOff>
      <xdr:row>37</xdr:row>
      <xdr:rowOff>76200</xdr:rowOff>
    </xdr:to>
    <xdr:sp>
      <xdr:nvSpPr>
        <xdr:cNvPr id="4" name="Line 4"/>
        <xdr:cNvSpPr>
          <a:spLocks/>
        </xdr:cNvSpPr>
      </xdr:nvSpPr>
      <xdr:spPr>
        <a:xfrm>
          <a:off x="3829050" y="6353175"/>
          <a:ext cx="762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9</xdr:row>
      <xdr:rowOff>104775</xdr:rowOff>
    </xdr:from>
    <xdr:to>
      <xdr:col>11</xdr:col>
      <xdr:colOff>638175</xdr:colOff>
      <xdr:row>10</xdr:row>
      <xdr:rowOff>19050</xdr:rowOff>
    </xdr:to>
    <xdr:sp>
      <xdr:nvSpPr>
        <xdr:cNvPr id="5" name="Rectangle 5"/>
        <xdr:cNvSpPr>
          <a:spLocks/>
        </xdr:cNvSpPr>
      </xdr:nvSpPr>
      <xdr:spPr>
        <a:xfrm>
          <a:off x="7772400" y="1733550"/>
          <a:ext cx="50482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361950</xdr:colOff>
      <xdr:row>9</xdr:row>
      <xdr:rowOff>47625</xdr:rowOff>
    </xdr:from>
    <xdr:to>
      <xdr:col>13</xdr:col>
      <xdr:colOff>438150</xdr:colOff>
      <xdr:row>10</xdr:row>
      <xdr:rowOff>104775</xdr:rowOff>
    </xdr:to>
    <xdr:sp>
      <xdr:nvSpPr>
        <xdr:cNvPr id="6" name="Rectangle 6"/>
        <xdr:cNvSpPr>
          <a:spLocks/>
        </xdr:cNvSpPr>
      </xdr:nvSpPr>
      <xdr:spPr>
        <a:xfrm rot="5400000">
          <a:off x="9525000" y="1676400"/>
          <a:ext cx="76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304800</xdr:colOff>
      <xdr:row>9</xdr:row>
      <xdr:rowOff>47625</xdr:rowOff>
    </xdr:from>
    <xdr:to>
      <xdr:col>15</xdr:col>
      <xdr:colOff>485775</xdr:colOff>
      <xdr:row>10</xdr:row>
      <xdr:rowOff>66675</xdr:rowOff>
    </xdr:to>
    <xdr:sp>
      <xdr:nvSpPr>
        <xdr:cNvPr id="7" name="Rectangle 7"/>
        <xdr:cNvSpPr>
          <a:spLocks/>
        </xdr:cNvSpPr>
      </xdr:nvSpPr>
      <xdr:spPr>
        <a:xfrm>
          <a:off x="10991850" y="1676400"/>
          <a:ext cx="1809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8</xdr:row>
      <xdr:rowOff>104775</xdr:rowOff>
    </xdr:from>
    <xdr:to>
      <xdr:col>11</xdr:col>
      <xdr:colOff>0</xdr:colOff>
      <xdr:row>8</xdr:row>
      <xdr:rowOff>104775</xdr:rowOff>
    </xdr:to>
    <xdr:sp>
      <xdr:nvSpPr>
        <xdr:cNvPr id="8" name="Line 8"/>
        <xdr:cNvSpPr>
          <a:spLocks/>
        </xdr:cNvSpPr>
      </xdr:nvSpPr>
      <xdr:spPr>
        <a:xfrm>
          <a:off x="6115050" y="1533525"/>
          <a:ext cx="1524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12</xdr:col>
      <xdr:colOff>438150</xdr:colOff>
      <xdr:row>26</xdr:row>
      <xdr:rowOff>180975</xdr:rowOff>
    </xdr:from>
    <xdr:to>
      <xdr:col>16</xdr:col>
      <xdr:colOff>342900</xdr:colOff>
      <xdr:row>49</xdr:row>
      <xdr:rowOff>152400</xdr:rowOff>
    </xdr:to>
    <xdr:pic>
      <xdr:nvPicPr>
        <xdr:cNvPr id="9" name="Picture 28"/>
        <xdr:cNvPicPr preferRelativeResize="1">
          <a:picLocks noChangeAspect="1"/>
        </xdr:cNvPicPr>
      </xdr:nvPicPr>
      <xdr:blipFill>
        <a:blip r:embed="rId2"/>
        <a:srcRect l="40104" t="13583" r="27239" b="19000"/>
        <a:stretch>
          <a:fillRect/>
        </a:stretch>
      </xdr:blipFill>
      <xdr:spPr>
        <a:xfrm>
          <a:off x="8839200" y="4600575"/>
          <a:ext cx="2952750" cy="3810000"/>
        </a:xfrm>
        <a:prstGeom prst="rect">
          <a:avLst/>
        </a:prstGeom>
        <a:noFill/>
        <a:ln w="0" cmpd="sng">
          <a:solidFill>
            <a:srgbClr val="000000"/>
          </a:solidFill>
          <a:headEnd type="none"/>
          <a:tailEnd type="none"/>
        </a:ln>
      </xdr:spPr>
    </xdr:pic>
    <xdr:clientData/>
  </xdr:twoCellAnchor>
  <xdr:twoCellAnchor>
    <xdr:from>
      <xdr:col>2</xdr:col>
      <xdr:colOff>409575</xdr:colOff>
      <xdr:row>5</xdr:row>
      <xdr:rowOff>47625</xdr:rowOff>
    </xdr:from>
    <xdr:to>
      <xdr:col>16</xdr:col>
      <xdr:colOff>314325</xdr:colOff>
      <xdr:row>11</xdr:row>
      <xdr:rowOff>47625</xdr:rowOff>
    </xdr:to>
    <xdr:sp>
      <xdr:nvSpPr>
        <xdr:cNvPr id="10" name="Rectangle 43"/>
        <xdr:cNvSpPr>
          <a:spLocks/>
        </xdr:cNvSpPr>
      </xdr:nvSpPr>
      <xdr:spPr>
        <a:xfrm>
          <a:off x="1266825" y="952500"/>
          <a:ext cx="10496550" cy="1047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xdr:row>
      <xdr:rowOff>95250</xdr:rowOff>
    </xdr:from>
    <xdr:to>
      <xdr:col>9</xdr:col>
      <xdr:colOff>190500</xdr:colOff>
      <xdr:row>5</xdr:row>
      <xdr:rowOff>38100</xdr:rowOff>
    </xdr:to>
    <xdr:sp>
      <xdr:nvSpPr>
        <xdr:cNvPr id="11" name="TextBox 44"/>
        <xdr:cNvSpPr txBox="1">
          <a:spLocks noChangeArrowheads="1"/>
        </xdr:cNvSpPr>
      </xdr:nvSpPr>
      <xdr:spPr>
        <a:xfrm>
          <a:off x="1323975" y="676275"/>
          <a:ext cx="4981575" cy="266700"/>
        </a:xfrm>
        <a:prstGeom prst="rect">
          <a:avLst/>
        </a:prstGeom>
        <a:noFill/>
        <a:ln w="9525" cmpd="sng">
          <a:noFill/>
        </a:ln>
      </xdr:spPr>
      <xdr:txBody>
        <a:bodyPr vertOverflow="clip" wrap="square" anchor="ctr"/>
        <a:p>
          <a:pPr algn="l">
            <a:defRPr/>
          </a:pPr>
          <a:r>
            <a:rPr lang="en-US" cap="none" sz="1000" b="0" i="0" u="none" baseline="0">
              <a:latin typeface="Arial"/>
              <a:ea typeface="Arial"/>
              <a:cs typeface="Arial"/>
            </a:rPr>
            <a:t> </a:t>
          </a:r>
          <a:r>
            <a:rPr lang="en-US" cap="none" sz="1000" b="0" i="0" u="sng" baseline="0">
              <a:latin typeface="Arial"/>
              <a:ea typeface="Arial"/>
              <a:cs typeface="Arial"/>
            </a:rPr>
            <a:t>Etape 1</a:t>
          </a:r>
          <a:r>
            <a:rPr lang="en-US" cap="none" sz="1000" b="0" i="0" u="none" baseline="0">
              <a:latin typeface="Arial"/>
              <a:ea typeface="Arial"/>
              <a:cs typeface="Arial"/>
            </a:rPr>
            <a:t> :</a:t>
          </a:r>
          <a:r>
            <a:rPr lang="en-US" cap="none" sz="1000" b="0" i="0" u="none" baseline="0">
              <a:latin typeface="Arial"/>
              <a:ea typeface="Arial"/>
              <a:cs typeface="Arial"/>
            </a:rPr>
            <a:t> Définir la dimension du panorama.</a:t>
          </a:r>
        </a:p>
      </xdr:txBody>
    </xdr:sp>
    <xdr:clientData/>
  </xdr:twoCellAnchor>
  <xdr:twoCellAnchor>
    <xdr:from>
      <xdr:col>2</xdr:col>
      <xdr:colOff>409575</xdr:colOff>
      <xdr:row>14</xdr:row>
      <xdr:rowOff>47625</xdr:rowOff>
    </xdr:from>
    <xdr:to>
      <xdr:col>7</xdr:col>
      <xdr:colOff>723900</xdr:colOff>
      <xdr:row>19</xdr:row>
      <xdr:rowOff>114300</xdr:rowOff>
    </xdr:to>
    <xdr:sp>
      <xdr:nvSpPr>
        <xdr:cNvPr id="12" name="Rectangle 45"/>
        <xdr:cNvSpPr>
          <a:spLocks/>
        </xdr:cNvSpPr>
      </xdr:nvSpPr>
      <xdr:spPr>
        <a:xfrm>
          <a:off x="1266825" y="2486025"/>
          <a:ext cx="4048125" cy="876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12</xdr:row>
      <xdr:rowOff>114300</xdr:rowOff>
    </xdr:from>
    <xdr:to>
      <xdr:col>8</xdr:col>
      <xdr:colOff>38100</xdr:colOff>
      <xdr:row>14</xdr:row>
      <xdr:rowOff>57150</xdr:rowOff>
    </xdr:to>
    <xdr:sp>
      <xdr:nvSpPr>
        <xdr:cNvPr id="13" name="TextBox 46"/>
        <xdr:cNvSpPr txBox="1">
          <a:spLocks noChangeArrowheads="1"/>
        </xdr:cNvSpPr>
      </xdr:nvSpPr>
      <xdr:spPr>
        <a:xfrm>
          <a:off x="1333500" y="2228850"/>
          <a:ext cx="4057650" cy="266700"/>
        </a:xfrm>
        <a:prstGeom prst="rect">
          <a:avLst/>
        </a:prstGeom>
        <a:noFill/>
        <a:ln w="9525" cmpd="sng">
          <a:noFill/>
        </a:ln>
      </xdr:spPr>
      <xdr:txBody>
        <a:bodyPr vertOverflow="clip" wrap="square" anchor="ctr"/>
        <a:p>
          <a:pPr algn="l">
            <a:defRPr/>
          </a:pPr>
          <a:r>
            <a:rPr lang="en-US" cap="none" sz="1000" b="0" i="0" u="none" baseline="0">
              <a:latin typeface="Arial"/>
              <a:ea typeface="Arial"/>
              <a:cs typeface="Arial"/>
            </a:rPr>
            <a:t> </a:t>
          </a:r>
          <a:r>
            <a:rPr lang="en-US" cap="none" sz="1000" b="0" i="0" u="sng" baseline="0">
              <a:latin typeface="Arial"/>
              <a:ea typeface="Arial"/>
              <a:cs typeface="Arial"/>
            </a:rPr>
            <a:t>Etape 2</a:t>
          </a:r>
          <a:r>
            <a:rPr lang="en-US" cap="none" sz="1000" b="0" i="0" u="none" baseline="0">
              <a:latin typeface="Arial"/>
              <a:ea typeface="Arial"/>
              <a:cs typeface="Arial"/>
            </a:rPr>
            <a:t> : Définir la taille du capteur et la position de l'appareil photo.</a:t>
          </a:r>
        </a:p>
      </xdr:txBody>
    </xdr:sp>
    <xdr:clientData/>
  </xdr:twoCellAnchor>
  <xdr:twoCellAnchor>
    <xdr:from>
      <xdr:col>2</xdr:col>
      <xdr:colOff>409575</xdr:colOff>
      <xdr:row>22</xdr:row>
      <xdr:rowOff>142875</xdr:rowOff>
    </xdr:from>
    <xdr:to>
      <xdr:col>9</xdr:col>
      <xdr:colOff>552450</xdr:colOff>
      <xdr:row>31</xdr:row>
      <xdr:rowOff>66675</xdr:rowOff>
    </xdr:to>
    <xdr:sp>
      <xdr:nvSpPr>
        <xdr:cNvPr id="14" name="Rectangle 47"/>
        <xdr:cNvSpPr>
          <a:spLocks/>
        </xdr:cNvSpPr>
      </xdr:nvSpPr>
      <xdr:spPr>
        <a:xfrm>
          <a:off x="1266825" y="3876675"/>
          <a:ext cx="5400675" cy="145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600075</xdr:colOff>
      <xdr:row>25</xdr:row>
      <xdr:rowOff>0</xdr:rowOff>
    </xdr:from>
    <xdr:to>
      <xdr:col>11</xdr:col>
      <xdr:colOff>733425</xdr:colOff>
      <xdr:row>25</xdr:row>
      <xdr:rowOff>0</xdr:rowOff>
    </xdr:to>
    <xdr:sp>
      <xdr:nvSpPr>
        <xdr:cNvPr id="15" name="Line 48"/>
        <xdr:cNvSpPr>
          <a:spLocks/>
        </xdr:cNvSpPr>
      </xdr:nvSpPr>
      <xdr:spPr>
        <a:xfrm>
          <a:off x="6715125" y="4257675"/>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21</xdr:row>
      <xdr:rowOff>28575</xdr:rowOff>
    </xdr:from>
    <xdr:to>
      <xdr:col>10</xdr:col>
      <xdr:colOff>266700</xdr:colOff>
      <xdr:row>22</xdr:row>
      <xdr:rowOff>133350</xdr:rowOff>
    </xdr:to>
    <xdr:sp>
      <xdr:nvSpPr>
        <xdr:cNvPr id="16" name="TextBox 49"/>
        <xdr:cNvSpPr txBox="1">
          <a:spLocks noChangeArrowheads="1"/>
        </xdr:cNvSpPr>
      </xdr:nvSpPr>
      <xdr:spPr>
        <a:xfrm>
          <a:off x="1323975" y="3600450"/>
          <a:ext cx="5819775" cy="266700"/>
        </a:xfrm>
        <a:prstGeom prst="rect">
          <a:avLst/>
        </a:prstGeom>
        <a:noFill/>
        <a:ln w="9525" cmpd="sng">
          <a:noFill/>
        </a:ln>
      </xdr:spPr>
      <xdr:txBody>
        <a:bodyPr vertOverflow="clip" wrap="square" anchor="ctr"/>
        <a:p>
          <a:pPr algn="l">
            <a:defRPr/>
          </a:pPr>
          <a:r>
            <a:rPr lang="en-US" cap="none" sz="1000" b="0" i="0" u="none" baseline="0">
              <a:latin typeface="Arial"/>
              <a:ea typeface="Arial"/>
              <a:cs typeface="Arial"/>
            </a:rPr>
            <a:t> </a:t>
          </a:r>
          <a:r>
            <a:rPr lang="en-US" cap="none" sz="1000" b="0" i="0" u="sng" baseline="0">
              <a:latin typeface="Arial"/>
              <a:ea typeface="Arial"/>
              <a:cs typeface="Arial"/>
            </a:rPr>
            <a:t>Etape 3</a:t>
          </a:r>
          <a:r>
            <a:rPr lang="en-US" cap="none" sz="1000" b="0" i="0" u="none" baseline="0">
              <a:latin typeface="Arial"/>
              <a:ea typeface="Arial"/>
              <a:cs typeface="Arial"/>
            </a:rPr>
            <a:t> : Définir l'optique utilisée.</a:t>
          </a:r>
        </a:p>
      </xdr:txBody>
    </xdr:sp>
    <xdr:clientData/>
  </xdr:twoCellAnchor>
  <xdr:twoCellAnchor>
    <xdr:from>
      <xdr:col>2</xdr:col>
      <xdr:colOff>409575</xdr:colOff>
      <xdr:row>35</xdr:row>
      <xdr:rowOff>0</xdr:rowOff>
    </xdr:from>
    <xdr:to>
      <xdr:col>12</xdr:col>
      <xdr:colOff>142875</xdr:colOff>
      <xdr:row>43</xdr:row>
      <xdr:rowOff>19050</xdr:rowOff>
    </xdr:to>
    <xdr:sp>
      <xdr:nvSpPr>
        <xdr:cNvPr id="17" name="Rectangle 50"/>
        <xdr:cNvSpPr>
          <a:spLocks/>
        </xdr:cNvSpPr>
      </xdr:nvSpPr>
      <xdr:spPr>
        <a:xfrm>
          <a:off x="1266825" y="5915025"/>
          <a:ext cx="7277100" cy="1390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47625</xdr:rowOff>
    </xdr:from>
    <xdr:to>
      <xdr:col>10</xdr:col>
      <xdr:colOff>266700</xdr:colOff>
      <xdr:row>34</xdr:row>
      <xdr:rowOff>152400</xdr:rowOff>
    </xdr:to>
    <xdr:sp>
      <xdr:nvSpPr>
        <xdr:cNvPr id="18" name="TextBox 51"/>
        <xdr:cNvSpPr txBox="1">
          <a:spLocks noChangeArrowheads="1"/>
        </xdr:cNvSpPr>
      </xdr:nvSpPr>
      <xdr:spPr>
        <a:xfrm>
          <a:off x="1323975" y="5638800"/>
          <a:ext cx="5819775" cy="266700"/>
        </a:xfrm>
        <a:prstGeom prst="rect">
          <a:avLst/>
        </a:prstGeom>
        <a:noFill/>
        <a:ln w="9525" cmpd="sng">
          <a:noFill/>
        </a:ln>
      </xdr:spPr>
      <xdr:txBody>
        <a:bodyPr vertOverflow="clip" wrap="square" anchor="ctr"/>
        <a:p>
          <a:pPr algn="l">
            <a:defRPr/>
          </a:pPr>
          <a:r>
            <a:rPr lang="en-US" cap="none" sz="1000" b="0" i="0" u="none" baseline="0">
              <a:latin typeface="Arial"/>
              <a:ea typeface="Arial"/>
              <a:cs typeface="Arial"/>
            </a:rPr>
            <a:t> </a:t>
          </a:r>
          <a:r>
            <a:rPr lang="en-US" cap="none" sz="1000" b="0" i="0" u="sng" baseline="0">
              <a:latin typeface="Arial"/>
              <a:ea typeface="Arial"/>
              <a:cs typeface="Arial"/>
            </a:rPr>
            <a:t>Etape 4</a:t>
          </a:r>
          <a:r>
            <a:rPr lang="en-US" cap="none" sz="1000" b="0" i="0" u="none" baseline="0">
              <a:latin typeface="Arial"/>
              <a:ea typeface="Arial"/>
              <a:cs typeface="Arial"/>
            </a:rPr>
            <a:t> : Définir la précision angulaire </a:t>
          </a:r>
          <a:r>
            <a:rPr lang="en-US" cap="none" sz="1000" b="1" i="0" u="sng" baseline="0">
              <a:solidFill>
                <a:srgbClr val="FF0000"/>
              </a:solidFill>
              <a:latin typeface="Arial"/>
              <a:ea typeface="Arial"/>
              <a:cs typeface="Arial"/>
            </a:rPr>
            <a:t>minimum</a:t>
          </a:r>
          <a:r>
            <a:rPr lang="en-US" cap="none" sz="1000" b="0" i="0" u="none" baseline="0">
              <a:latin typeface="Arial"/>
              <a:ea typeface="Arial"/>
              <a:cs typeface="Arial"/>
            </a:rPr>
            <a:t>, que vous souhaitez utiliser, sur la tête panoramique.</a:t>
          </a:r>
        </a:p>
      </xdr:txBody>
    </xdr:sp>
    <xdr:clientData/>
  </xdr:twoCellAnchor>
  <xdr:twoCellAnchor>
    <xdr:from>
      <xdr:col>2</xdr:col>
      <xdr:colOff>409575</xdr:colOff>
      <xdr:row>46</xdr:row>
      <xdr:rowOff>142875</xdr:rowOff>
    </xdr:from>
    <xdr:to>
      <xdr:col>12</xdr:col>
      <xdr:colOff>152400</xdr:colOff>
      <xdr:row>55</xdr:row>
      <xdr:rowOff>133350</xdr:rowOff>
    </xdr:to>
    <xdr:sp>
      <xdr:nvSpPr>
        <xdr:cNvPr id="19" name="Rectangle 52"/>
        <xdr:cNvSpPr>
          <a:spLocks/>
        </xdr:cNvSpPr>
      </xdr:nvSpPr>
      <xdr:spPr>
        <a:xfrm>
          <a:off x="1266825" y="7915275"/>
          <a:ext cx="7286625" cy="1447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45</xdr:row>
      <xdr:rowOff>28575</xdr:rowOff>
    </xdr:from>
    <xdr:to>
      <xdr:col>10</xdr:col>
      <xdr:colOff>266700</xdr:colOff>
      <xdr:row>46</xdr:row>
      <xdr:rowOff>133350</xdr:rowOff>
    </xdr:to>
    <xdr:sp>
      <xdr:nvSpPr>
        <xdr:cNvPr id="20" name="TextBox 53"/>
        <xdr:cNvSpPr txBox="1">
          <a:spLocks noChangeArrowheads="1"/>
        </xdr:cNvSpPr>
      </xdr:nvSpPr>
      <xdr:spPr>
        <a:xfrm>
          <a:off x="1323975" y="7639050"/>
          <a:ext cx="5819775" cy="266700"/>
        </a:xfrm>
        <a:prstGeom prst="rect">
          <a:avLst/>
        </a:prstGeom>
        <a:noFill/>
        <a:ln w="9525" cmpd="sng">
          <a:noFill/>
        </a:ln>
      </xdr:spPr>
      <xdr:txBody>
        <a:bodyPr vertOverflow="clip" wrap="square" anchor="ctr"/>
        <a:p>
          <a:pPr algn="l">
            <a:defRPr/>
          </a:pPr>
          <a:r>
            <a:rPr lang="en-US" cap="none" sz="1000" b="0" i="0" u="none" baseline="0">
              <a:latin typeface="Arial"/>
              <a:ea typeface="Arial"/>
              <a:cs typeface="Arial"/>
            </a:rPr>
            <a:t> Résultats :</a:t>
          </a:r>
        </a:p>
      </xdr:txBody>
    </xdr:sp>
    <xdr:clientData/>
  </xdr:twoCellAnchor>
  <xdr:twoCellAnchor editAs="oneCell">
    <xdr:from>
      <xdr:col>8</xdr:col>
      <xdr:colOff>9525</xdr:colOff>
      <xdr:row>1</xdr:row>
      <xdr:rowOff>142875</xdr:rowOff>
    </xdr:from>
    <xdr:to>
      <xdr:col>11</xdr:col>
      <xdr:colOff>180975</xdr:colOff>
      <xdr:row>4</xdr:row>
      <xdr:rowOff>76200</xdr:rowOff>
    </xdr:to>
    <xdr:pic>
      <xdr:nvPicPr>
        <xdr:cNvPr id="21" name="Picture 68">
          <a:hlinkClick r:id="rId5"/>
        </xdr:cNvPr>
        <xdr:cNvPicPr preferRelativeResize="1">
          <a:picLocks noChangeAspect="1"/>
        </xdr:cNvPicPr>
      </xdr:nvPicPr>
      <xdr:blipFill>
        <a:blip r:embed="rId3"/>
        <a:stretch>
          <a:fillRect/>
        </a:stretch>
      </xdr:blipFill>
      <xdr:spPr>
        <a:xfrm>
          <a:off x="5362575" y="304800"/>
          <a:ext cx="2457450" cy="514350"/>
        </a:xfrm>
        <a:prstGeom prst="rect">
          <a:avLst/>
        </a:prstGeom>
        <a:noFill/>
        <a:ln w="19050" cmpd="sng">
          <a:solidFill>
            <a:srgbClr val="000000"/>
          </a:solidFill>
          <a:headEnd type="none"/>
          <a:tailEnd type="none"/>
        </a:ln>
      </xdr:spPr>
    </xdr:pic>
    <xdr:clientData/>
  </xdr:twoCellAnchor>
  <xdr:twoCellAnchor>
    <xdr:from>
      <xdr:col>11</xdr:col>
      <xdr:colOff>685800</xdr:colOff>
      <xdr:row>59</xdr:row>
      <xdr:rowOff>38100</xdr:rowOff>
    </xdr:from>
    <xdr:to>
      <xdr:col>17</xdr:col>
      <xdr:colOff>238125</xdr:colOff>
      <xdr:row>70</xdr:row>
      <xdr:rowOff>0</xdr:rowOff>
    </xdr:to>
    <xdr:sp>
      <xdr:nvSpPr>
        <xdr:cNvPr id="22" name="Rectangle 107"/>
        <xdr:cNvSpPr>
          <a:spLocks/>
        </xdr:cNvSpPr>
      </xdr:nvSpPr>
      <xdr:spPr>
        <a:xfrm>
          <a:off x="8324850" y="9915525"/>
          <a:ext cx="4124325" cy="1743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657225</xdr:colOff>
      <xdr:row>24</xdr:row>
      <xdr:rowOff>95250</xdr:rowOff>
    </xdr:from>
    <xdr:to>
      <xdr:col>67</xdr:col>
      <xdr:colOff>247650</xdr:colOff>
      <xdr:row>24</xdr:row>
      <xdr:rowOff>95250</xdr:rowOff>
    </xdr:to>
    <xdr:sp>
      <xdr:nvSpPr>
        <xdr:cNvPr id="23" name="Line 109"/>
        <xdr:cNvSpPr>
          <a:spLocks/>
        </xdr:cNvSpPr>
      </xdr:nvSpPr>
      <xdr:spPr>
        <a:xfrm>
          <a:off x="50206275" y="415290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16</xdr:row>
      <xdr:rowOff>9525</xdr:rowOff>
    </xdr:from>
    <xdr:to>
      <xdr:col>8</xdr:col>
      <xdr:colOff>685800</xdr:colOff>
      <xdr:row>16</xdr:row>
      <xdr:rowOff>9525</xdr:rowOff>
    </xdr:to>
    <xdr:sp>
      <xdr:nvSpPr>
        <xdr:cNvPr id="24" name="Line 115"/>
        <xdr:cNvSpPr>
          <a:spLocks/>
        </xdr:cNvSpPr>
      </xdr:nvSpPr>
      <xdr:spPr>
        <a:xfrm flipH="1">
          <a:off x="5467350" y="277177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361950</xdr:colOff>
      <xdr:row>57</xdr:row>
      <xdr:rowOff>114300</xdr:rowOff>
    </xdr:from>
    <xdr:to>
      <xdr:col>7</xdr:col>
      <xdr:colOff>561975</xdr:colOff>
      <xdr:row>71</xdr:row>
      <xdr:rowOff>76200</xdr:rowOff>
    </xdr:to>
    <xdr:pic>
      <xdr:nvPicPr>
        <xdr:cNvPr id="25" name="Picture 117"/>
        <xdr:cNvPicPr preferRelativeResize="1">
          <a:picLocks noChangeAspect="1"/>
        </xdr:cNvPicPr>
      </xdr:nvPicPr>
      <xdr:blipFill>
        <a:blip r:embed="rId2"/>
        <a:srcRect l="40104" t="13583" r="27239" b="19000"/>
        <a:stretch>
          <a:fillRect/>
        </a:stretch>
      </xdr:blipFill>
      <xdr:spPr>
        <a:xfrm>
          <a:off x="3429000" y="9667875"/>
          <a:ext cx="1724025" cy="2228850"/>
        </a:xfrm>
        <a:prstGeom prst="rect">
          <a:avLst/>
        </a:prstGeom>
        <a:noFill/>
        <a:ln w="0" cmpd="sng">
          <a:solidFill>
            <a:srgbClr val="000000"/>
          </a:solidFill>
          <a:headEnd type="none"/>
          <a:tailEnd type="none"/>
        </a:ln>
      </xdr:spPr>
    </xdr:pic>
    <xdr:clientData/>
  </xdr:twoCellAnchor>
  <xdr:twoCellAnchor>
    <xdr:from>
      <xdr:col>5</xdr:col>
      <xdr:colOff>371475</xdr:colOff>
      <xdr:row>62</xdr:row>
      <xdr:rowOff>104775</xdr:rowOff>
    </xdr:from>
    <xdr:to>
      <xdr:col>6</xdr:col>
      <xdr:colOff>9525</xdr:colOff>
      <xdr:row>73</xdr:row>
      <xdr:rowOff>0</xdr:rowOff>
    </xdr:to>
    <xdr:sp>
      <xdr:nvSpPr>
        <xdr:cNvPr id="26" name="Line 120"/>
        <xdr:cNvSpPr>
          <a:spLocks/>
        </xdr:cNvSpPr>
      </xdr:nvSpPr>
      <xdr:spPr>
        <a:xfrm flipV="1">
          <a:off x="3438525" y="10467975"/>
          <a:ext cx="400050" cy="167640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714375</xdr:colOff>
      <xdr:row>70</xdr:row>
      <xdr:rowOff>95250</xdr:rowOff>
    </xdr:from>
    <xdr:to>
      <xdr:col>8</xdr:col>
      <xdr:colOff>390525</xdr:colOff>
      <xdr:row>72</xdr:row>
      <xdr:rowOff>142875</xdr:rowOff>
    </xdr:to>
    <xdr:sp>
      <xdr:nvSpPr>
        <xdr:cNvPr id="27" name="Line 121"/>
        <xdr:cNvSpPr>
          <a:spLocks/>
        </xdr:cNvSpPr>
      </xdr:nvSpPr>
      <xdr:spPr>
        <a:xfrm flipH="1" flipV="1">
          <a:off x="4543425" y="11753850"/>
          <a:ext cx="1200150" cy="371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78</xdr:row>
      <xdr:rowOff>95250</xdr:rowOff>
    </xdr:from>
    <xdr:to>
      <xdr:col>3</xdr:col>
      <xdr:colOff>676275</xdr:colOff>
      <xdr:row>78</xdr:row>
      <xdr:rowOff>95250</xdr:rowOff>
    </xdr:to>
    <xdr:sp>
      <xdr:nvSpPr>
        <xdr:cNvPr id="28" name="Line 123"/>
        <xdr:cNvSpPr>
          <a:spLocks/>
        </xdr:cNvSpPr>
      </xdr:nvSpPr>
      <xdr:spPr>
        <a:xfrm>
          <a:off x="1628775" y="131540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180975</xdr:colOff>
      <xdr:row>10</xdr:row>
      <xdr:rowOff>0</xdr:rowOff>
    </xdr:from>
    <xdr:to>
      <xdr:col>68</xdr:col>
      <xdr:colOff>400050</xdr:colOff>
      <xdr:row>18</xdr:row>
      <xdr:rowOff>95250</xdr:rowOff>
    </xdr:to>
    <xdr:sp>
      <xdr:nvSpPr>
        <xdr:cNvPr id="29" name="TextBox 125"/>
        <xdr:cNvSpPr txBox="1">
          <a:spLocks noChangeArrowheads="1"/>
        </xdr:cNvSpPr>
      </xdr:nvSpPr>
      <xdr:spPr>
        <a:xfrm>
          <a:off x="48206025" y="1790700"/>
          <a:ext cx="3571875" cy="1390650"/>
        </a:xfrm>
        <a:prstGeom prst="rect">
          <a:avLst/>
        </a:prstGeom>
        <a:solidFill>
          <a:srgbClr val="FF0000">
            <a:alpha val="20000"/>
          </a:srgbClr>
        </a:solidFill>
        <a:ln w="31750" cmpd="sng">
          <a:solidFill>
            <a:srgbClr val="FF0000"/>
          </a:solidFill>
          <a:headEnd type="none"/>
          <a:tailEnd type="none"/>
        </a:ln>
      </xdr:spPr>
      <xdr:txBody>
        <a:bodyPr vertOverflow="clip" wrap="square" anchor="ctr"/>
        <a:p>
          <a:pPr algn="ctr">
            <a:defRPr/>
          </a:pPr>
          <a:r>
            <a:rPr lang="en-US" cap="none" sz="1000" b="1" i="0" u="none" baseline="0">
              <a:latin typeface="Arial"/>
              <a:ea typeface="Arial"/>
              <a:cs typeface="Arial"/>
            </a:rPr>
            <a:t>Données intermédiaires
nécessaires
aux calculs.
</a:t>
          </a:r>
          <a:r>
            <a:rPr lang="en-US" cap="none" sz="1400" b="1" i="0" u="none" baseline="0">
              <a:latin typeface="Arial"/>
              <a:ea typeface="Arial"/>
              <a:cs typeface="Arial"/>
            </a:rPr>
            <a:t>Ne rien modifier !!</a:t>
          </a:r>
        </a:p>
      </xdr:txBody>
    </xdr:sp>
    <xdr:clientData/>
  </xdr:twoCellAnchor>
  <xdr:twoCellAnchor>
    <xdr:from>
      <xdr:col>10</xdr:col>
      <xdr:colOff>381000</xdr:colOff>
      <xdr:row>21</xdr:row>
      <xdr:rowOff>47625</xdr:rowOff>
    </xdr:from>
    <xdr:to>
      <xdr:col>10</xdr:col>
      <xdr:colOff>381000</xdr:colOff>
      <xdr:row>23</xdr:row>
      <xdr:rowOff>0</xdr:rowOff>
    </xdr:to>
    <xdr:sp>
      <xdr:nvSpPr>
        <xdr:cNvPr id="30" name="Line 128"/>
        <xdr:cNvSpPr>
          <a:spLocks/>
        </xdr:cNvSpPr>
      </xdr:nvSpPr>
      <xdr:spPr>
        <a:xfrm>
          <a:off x="7258050" y="361950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76</xdr:row>
      <xdr:rowOff>38100</xdr:rowOff>
    </xdr:from>
    <xdr:to>
      <xdr:col>3</xdr:col>
      <xdr:colOff>685800</xdr:colOff>
      <xdr:row>77</xdr:row>
      <xdr:rowOff>104775</xdr:rowOff>
    </xdr:to>
    <xdr:sp>
      <xdr:nvSpPr>
        <xdr:cNvPr id="31" name="Line 133"/>
        <xdr:cNvSpPr>
          <a:spLocks/>
        </xdr:cNvSpPr>
      </xdr:nvSpPr>
      <xdr:spPr>
        <a:xfrm>
          <a:off x="1590675" y="12773025"/>
          <a:ext cx="6381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15</xdr:col>
      <xdr:colOff>419100</xdr:colOff>
      <xdr:row>61</xdr:row>
      <xdr:rowOff>104775</xdr:rowOff>
    </xdr:from>
    <xdr:to>
      <xdr:col>16</xdr:col>
      <xdr:colOff>314325</xdr:colOff>
      <xdr:row>65</xdr:row>
      <xdr:rowOff>114300</xdr:rowOff>
    </xdr:to>
    <xdr:pic>
      <xdr:nvPicPr>
        <xdr:cNvPr id="32" name="Picture 135"/>
        <xdr:cNvPicPr preferRelativeResize="1">
          <a:picLocks noChangeAspect="1"/>
        </xdr:cNvPicPr>
      </xdr:nvPicPr>
      <xdr:blipFill>
        <a:blip r:embed="rId6"/>
        <a:stretch>
          <a:fillRect/>
        </a:stretch>
      </xdr:blipFill>
      <xdr:spPr>
        <a:xfrm>
          <a:off x="11106150" y="10306050"/>
          <a:ext cx="657225" cy="657225"/>
        </a:xfrm>
        <a:prstGeom prst="rect">
          <a:avLst/>
        </a:prstGeom>
        <a:noFill/>
        <a:ln w="9525" cmpd="sng">
          <a:noFill/>
        </a:ln>
      </xdr:spPr>
    </xdr:pic>
    <xdr:clientData/>
  </xdr:twoCellAnchor>
  <xdr:twoCellAnchor editAs="oneCell">
    <xdr:from>
      <xdr:col>12</xdr:col>
      <xdr:colOff>457200</xdr:colOff>
      <xdr:row>64</xdr:row>
      <xdr:rowOff>95250</xdr:rowOff>
    </xdr:from>
    <xdr:to>
      <xdr:col>14</xdr:col>
      <xdr:colOff>390525</xdr:colOff>
      <xdr:row>68</xdr:row>
      <xdr:rowOff>0</xdr:rowOff>
    </xdr:to>
    <xdr:pic>
      <xdr:nvPicPr>
        <xdr:cNvPr id="33" name="Picture 136"/>
        <xdr:cNvPicPr preferRelativeResize="1">
          <a:picLocks noChangeAspect="1"/>
        </xdr:cNvPicPr>
      </xdr:nvPicPr>
      <xdr:blipFill>
        <a:blip r:embed="rId7"/>
        <a:stretch>
          <a:fillRect/>
        </a:stretch>
      </xdr:blipFill>
      <xdr:spPr>
        <a:xfrm>
          <a:off x="8858250" y="10782300"/>
          <a:ext cx="1457325" cy="552450"/>
        </a:xfrm>
        <a:prstGeom prst="rect">
          <a:avLst/>
        </a:prstGeom>
        <a:noFill/>
        <a:ln w="9525" cmpd="sng">
          <a:noFill/>
        </a:ln>
      </xdr:spPr>
    </xdr:pic>
    <xdr:clientData/>
  </xdr:twoCellAnchor>
  <xdr:twoCellAnchor>
    <xdr:from>
      <xdr:col>14</xdr:col>
      <xdr:colOff>542925</xdr:colOff>
      <xdr:row>61</xdr:row>
      <xdr:rowOff>19050</xdr:rowOff>
    </xdr:from>
    <xdr:to>
      <xdr:col>15</xdr:col>
      <xdr:colOff>123825</xdr:colOff>
      <xdr:row>68</xdr:row>
      <xdr:rowOff>38100</xdr:rowOff>
    </xdr:to>
    <xdr:sp>
      <xdr:nvSpPr>
        <xdr:cNvPr id="34" name="AutoShape 137"/>
        <xdr:cNvSpPr>
          <a:spLocks/>
        </xdr:cNvSpPr>
      </xdr:nvSpPr>
      <xdr:spPr>
        <a:xfrm rot="7116813">
          <a:off x="10467975" y="10220325"/>
          <a:ext cx="342900" cy="1152525"/>
        </a:xfrm>
        <a:prstGeom prst="curvedUpArrow">
          <a:avLst>
            <a:gd name="adj1" fmla="val 23699"/>
            <a:gd name="adj2" fmla="val 42416"/>
            <a:gd name="adj3" fmla="val 19152"/>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542925</xdr:colOff>
      <xdr:row>12</xdr:row>
      <xdr:rowOff>19050</xdr:rowOff>
    </xdr:from>
    <xdr:to>
      <xdr:col>15</xdr:col>
      <xdr:colOff>228600</xdr:colOff>
      <xdr:row>23</xdr:row>
      <xdr:rowOff>104775</xdr:rowOff>
    </xdr:to>
    <xdr:pic>
      <xdr:nvPicPr>
        <xdr:cNvPr id="1" name="Picture 1"/>
        <xdr:cNvPicPr preferRelativeResize="1">
          <a:picLocks noChangeAspect="1"/>
        </xdr:cNvPicPr>
      </xdr:nvPicPr>
      <xdr:blipFill>
        <a:blip r:embed="rId1"/>
        <a:srcRect l="36822" t="45832" r="40469" b="19749"/>
        <a:stretch>
          <a:fillRect/>
        </a:stretch>
      </xdr:blipFill>
      <xdr:spPr>
        <a:xfrm>
          <a:off x="8943975" y="2133600"/>
          <a:ext cx="1971675" cy="1866900"/>
        </a:xfrm>
        <a:prstGeom prst="rect">
          <a:avLst/>
        </a:prstGeom>
        <a:noFill/>
        <a:ln w="0" cmpd="sng">
          <a:solidFill>
            <a:srgbClr val="000000"/>
          </a:solidFill>
          <a:headEnd type="none"/>
          <a:tailEnd type="none"/>
        </a:ln>
      </xdr:spPr>
    </xdr:pic>
    <xdr:clientData/>
  </xdr:twoCellAnchor>
  <xdr:twoCellAnchor>
    <xdr:from>
      <xdr:col>6</xdr:col>
      <xdr:colOff>752475</xdr:colOff>
      <xdr:row>8</xdr:row>
      <xdr:rowOff>104775</xdr:rowOff>
    </xdr:from>
    <xdr:to>
      <xdr:col>8</xdr:col>
      <xdr:colOff>0</xdr:colOff>
      <xdr:row>8</xdr:row>
      <xdr:rowOff>104775</xdr:rowOff>
    </xdr:to>
    <xdr:sp>
      <xdr:nvSpPr>
        <xdr:cNvPr id="2" name="Line 2"/>
        <xdr:cNvSpPr>
          <a:spLocks/>
        </xdr:cNvSpPr>
      </xdr:nvSpPr>
      <xdr:spPr>
        <a:xfrm>
          <a:off x="4581525" y="15335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76200</xdr:rowOff>
    </xdr:from>
    <xdr:to>
      <xdr:col>6</xdr:col>
      <xdr:colOff>752475</xdr:colOff>
      <xdr:row>41</xdr:row>
      <xdr:rowOff>76200</xdr:rowOff>
    </xdr:to>
    <xdr:sp>
      <xdr:nvSpPr>
        <xdr:cNvPr id="3" name="Line 3"/>
        <xdr:cNvSpPr>
          <a:spLocks/>
        </xdr:cNvSpPr>
      </xdr:nvSpPr>
      <xdr:spPr>
        <a:xfrm>
          <a:off x="3829050" y="7038975"/>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37</xdr:row>
      <xdr:rowOff>76200</xdr:rowOff>
    </xdr:from>
    <xdr:to>
      <xdr:col>7</xdr:col>
      <xdr:colOff>0</xdr:colOff>
      <xdr:row>37</xdr:row>
      <xdr:rowOff>76200</xdr:rowOff>
    </xdr:to>
    <xdr:sp>
      <xdr:nvSpPr>
        <xdr:cNvPr id="4" name="Line 4"/>
        <xdr:cNvSpPr>
          <a:spLocks/>
        </xdr:cNvSpPr>
      </xdr:nvSpPr>
      <xdr:spPr>
        <a:xfrm>
          <a:off x="3829050" y="6353175"/>
          <a:ext cx="762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9</xdr:row>
      <xdr:rowOff>104775</xdr:rowOff>
    </xdr:from>
    <xdr:to>
      <xdr:col>11</xdr:col>
      <xdr:colOff>638175</xdr:colOff>
      <xdr:row>10</xdr:row>
      <xdr:rowOff>19050</xdr:rowOff>
    </xdr:to>
    <xdr:sp>
      <xdr:nvSpPr>
        <xdr:cNvPr id="5" name="Rectangle 5"/>
        <xdr:cNvSpPr>
          <a:spLocks/>
        </xdr:cNvSpPr>
      </xdr:nvSpPr>
      <xdr:spPr>
        <a:xfrm>
          <a:off x="7772400" y="1733550"/>
          <a:ext cx="50482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361950</xdr:colOff>
      <xdr:row>9</xdr:row>
      <xdr:rowOff>47625</xdr:rowOff>
    </xdr:from>
    <xdr:to>
      <xdr:col>13</xdr:col>
      <xdr:colOff>438150</xdr:colOff>
      <xdr:row>10</xdr:row>
      <xdr:rowOff>104775</xdr:rowOff>
    </xdr:to>
    <xdr:sp>
      <xdr:nvSpPr>
        <xdr:cNvPr id="6" name="Rectangle 6"/>
        <xdr:cNvSpPr>
          <a:spLocks/>
        </xdr:cNvSpPr>
      </xdr:nvSpPr>
      <xdr:spPr>
        <a:xfrm rot="5400000">
          <a:off x="9525000" y="1676400"/>
          <a:ext cx="76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304800</xdr:colOff>
      <xdr:row>9</xdr:row>
      <xdr:rowOff>47625</xdr:rowOff>
    </xdr:from>
    <xdr:to>
      <xdr:col>15</xdr:col>
      <xdr:colOff>485775</xdr:colOff>
      <xdr:row>10</xdr:row>
      <xdr:rowOff>66675</xdr:rowOff>
    </xdr:to>
    <xdr:sp>
      <xdr:nvSpPr>
        <xdr:cNvPr id="7" name="Rectangle 7"/>
        <xdr:cNvSpPr>
          <a:spLocks/>
        </xdr:cNvSpPr>
      </xdr:nvSpPr>
      <xdr:spPr>
        <a:xfrm>
          <a:off x="10991850" y="1676400"/>
          <a:ext cx="1809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8</xdr:row>
      <xdr:rowOff>104775</xdr:rowOff>
    </xdr:from>
    <xdr:to>
      <xdr:col>11</xdr:col>
      <xdr:colOff>0</xdr:colOff>
      <xdr:row>8</xdr:row>
      <xdr:rowOff>104775</xdr:rowOff>
    </xdr:to>
    <xdr:sp>
      <xdr:nvSpPr>
        <xdr:cNvPr id="8" name="Line 8"/>
        <xdr:cNvSpPr>
          <a:spLocks/>
        </xdr:cNvSpPr>
      </xdr:nvSpPr>
      <xdr:spPr>
        <a:xfrm>
          <a:off x="6115050" y="1533525"/>
          <a:ext cx="1524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12</xdr:col>
      <xdr:colOff>438150</xdr:colOff>
      <xdr:row>26</xdr:row>
      <xdr:rowOff>180975</xdr:rowOff>
    </xdr:from>
    <xdr:to>
      <xdr:col>16</xdr:col>
      <xdr:colOff>342900</xdr:colOff>
      <xdr:row>49</xdr:row>
      <xdr:rowOff>152400</xdr:rowOff>
    </xdr:to>
    <xdr:pic>
      <xdr:nvPicPr>
        <xdr:cNvPr id="9" name="Picture 10"/>
        <xdr:cNvPicPr preferRelativeResize="1">
          <a:picLocks noChangeAspect="1"/>
        </xdr:cNvPicPr>
      </xdr:nvPicPr>
      <xdr:blipFill>
        <a:blip r:embed="rId2"/>
        <a:srcRect l="40104" t="13583" r="27239" b="19000"/>
        <a:stretch>
          <a:fillRect/>
        </a:stretch>
      </xdr:blipFill>
      <xdr:spPr>
        <a:xfrm>
          <a:off x="8839200" y="4600575"/>
          <a:ext cx="2952750" cy="3810000"/>
        </a:xfrm>
        <a:prstGeom prst="rect">
          <a:avLst/>
        </a:prstGeom>
        <a:noFill/>
        <a:ln w="0" cmpd="sng">
          <a:solidFill>
            <a:srgbClr val="000000"/>
          </a:solidFill>
          <a:headEnd type="none"/>
          <a:tailEnd type="none"/>
        </a:ln>
      </xdr:spPr>
    </xdr:pic>
    <xdr:clientData/>
  </xdr:twoCellAnchor>
  <xdr:twoCellAnchor>
    <xdr:from>
      <xdr:col>2</xdr:col>
      <xdr:colOff>409575</xdr:colOff>
      <xdr:row>5</xdr:row>
      <xdr:rowOff>47625</xdr:rowOff>
    </xdr:from>
    <xdr:to>
      <xdr:col>16</xdr:col>
      <xdr:colOff>314325</xdr:colOff>
      <xdr:row>11</xdr:row>
      <xdr:rowOff>47625</xdr:rowOff>
    </xdr:to>
    <xdr:sp>
      <xdr:nvSpPr>
        <xdr:cNvPr id="10" name="Rectangle 11"/>
        <xdr:cNvSpPr>
          <a:spLocks/>
        </xdr:cNvSpPr>
      </xdr:nvSpPr>
      <xdr:spPr>
        <a:xfrm>
          <a:off x="1266825" y="952500"/>
          <a:ext cx="10496550" cy="1047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xdr:row>
      <xdr:rowOff>95250</xdr:rowOff>
    </xdr:from>
    <xdr:to>
      <xdr:col>9</xdr:col>
      <xdr:colOff>190500</xdr:colOff>
      <xdr:row>5</xdr:row>
      <xdr:rowOff>38100</xdr:rowOff>
    </xdr:to>
    <xdr:sp>
      <xdr:nvSpPr>
        <xdr:cNvPr id="11" name="TextBox 12"/>
        <xdr:cNvSpPr txBox="1">
          <a:spLocks noChangeArrowheads="1"/>
        </xdr:cNvSpPr>
      </xdr:nvSpPr>
      <xdr:spPr>
        <a:xfrm>
          <a:off x="1323975" y="676275"/>
          <a:ext cx="4981575" cy="266700"/>
        </a:xfrm>
        <a:prstGeom prst="rect">
          <a:avLst/>
        </a:prstGeom>
        <a:noFill/>
        <a:ln w="9525" cmpd="sng">
          <a:noFill/>
        </a:ln>
      </xdr:spPr>
      <xdr:txBody>
        <a:bodyPr vertOverflow="clip" wrap="square" anchor="ctr"/>
        <a:p>
          <a:pPr algn="l">
            <a:defRPr/>
          </a:pPr>
          <a:r>
            <a:rPr lang="en-US" cap="none" sz="1000" b="0" i="0" u="none" baseline="0">
              <a:latin typeface="Arial"/>
              <a:ea typeface="Arial"/>
              <a:cs typeface="Arial"/>
            </a:rPr>
            <a:t> </a:t>
          </a:r>
          <a:r>
            <a:rPr lang="en-US" cap="none" sz="1000" b="0" i="0" u="sng" baseline="0">
              <a:latin typeface="Arial"/>
              <a:ea typeface="Arial"/>
              <a:cs typeface="Arial"/>
            </a:rPr>
            <a:t>Step 1</a:t>
          </a:r>
          <a:r>
            <a:rPr lang="en-US" cap="none" sz="1000" b="0" i="0" u="none" baseline="0">
              <a:latin typeface="Arial"/>
              <a:ea typeface="Arial"/>
              <a:cs typeface="Arial"/>
            </a:rPr>
            <a:t> : Define panorama size.</a:t>
          </a:r>
        </a:p>
      </xdr:txBody>
    </xdr:sp>
    <xdr:clientData/>
  </xdr:twoCellAnchor>
  <xdr:twoCellAnchor>
    <xdr:from>
      <xdr:col>2</xdr:col>
      <xdr:colOff>409575</xdr:colOff>
      <xdr:row>14</xdr:row>
      <xdr:rowOff>47625</xdr:rowOff>
    </xdr:from>
    <xdr:to>
      <xdr:col>7</xdr:col>
      <xdr:colOff>723900</xdr:colOff>
      <xdr:row>19</xdr:row>
      <xdr:rowOff>114300</xdr:rowOff>
    </xdr:to>
    <xdr:sp>
      <xdr:nvSpPr>
        <xdr:cNvPr id="12" name="Rectangle 13"/>
        <xdr:cNvSpPr>
          <a:spLocks/>
        </xdr:cNvSpPr>
      </xdr:nvSpPr>
      <xdr:spPr>
        <a:xfrm>
          <a:off x="1266825" y="2486025"/>
          <a:ext cx="4048125" cy="876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12</xdr:row>
      <xdr:rowOff>114300</xdr:rowOff>
    </xdr:from>
    <xdr:to>
      <xdr:col>8</xdr:col>
      <xdr:colOff>38100</xdr:colOff>
      <xdr:row>14</xdr:row>
      <xdr:rowOff>57150</xdr:rowOff>
    </xdr:to>
    <xdr:sp>
      <xdr:nvSpPr>
        <xdr:cNvPr id="13" name="TextBox 14"/>
        <xdr:cNvSpPr txBox="1">
          <a:spLocks noChangeArrowheads="1"/>
        </xdr:cNvSpPr>
      </xdr:nvSpPr>
      <xdr:spPr>
        <a:xfrm>
          <a:off x="1333500" y="2228850"/>
          <a:ext cx="4057650" cy="266700"/>
        </a:xfrm>
        <a:prstGeom prst="rect">
          <a:avLst/>
        </a:prstGeom>
        <a:noFill/>
        <a:ln w="9525" cmpd="sng">
          <a:noFill/>
        </a:ln>
      </xdr:spPr>
      <xdr:txBody>
        <a:bodyPr vertOverflow="clip" wrap="square" anchor="ctr"/>
        <a:p>
          <a:pPr algn="l">
            <a:defRPr/>
          </a:pPr>
          <a:r>
            <a:rPr lang="en-US" cap="none" sz="1000" b="0" i="0" u="none" baseline="0">
              <a:latin typeface="Arial"/>
              <a:ea typeface="Arial"/>
              <a:cs typeface="Arial"/>
            </a:rPr>
            <a:t> </a:t>
          </a:r>
          <a:r>
            <a:rPr lang="en-US" cap="none" sz="1000" b="0" i="0" u="sng" baseline="0">
              <a:latin typeface="Arial"/>
              <a:ea typeface="Arial"/>
              <a:cs typeface="Arial"/>
            </a:rPr>
            <a:t>Step 2</a:t>
          </a:r>
          <a:r>
            <a:rPr lang="en-US" cap="none" sz="1000" b="0" i="0" u="none" baseline="0">
              <a:latin typeface="Arial"/>
              <a:ea typeface="Arial"/>
              <a:cs typeface="Arial"/>
            </a:rPr>
            <a:t> : Define sensor size and camera position.</a:t>
          </a:r>
        </a:p>
      </xdr:txBody>
    </xdr:sp>
    <xdr:clientData/>
  </xdr:twoCellAnchor>
  <xdr:twoCellAnchor>
    <xdr:from>
      <xdr:col>2</xdr:col>
      <xdr:colOff>409575</xdr:colOff>
      <xdr:row>22</xdr:row>
      <xdr:rowOff>142875</xdr:rowOff>
    </xdr:from>
    <xdr:to>
      <xdr:col>9</xdr:col>
      <xdr:colOff>552450</xdr:colOff>
      <xdr:row>31</xdr:row>
      <xdr:rowOff>66675</xdr:rowOff>
    </xdr:to>
    <xdr:sp>
      <xdr:nvSpPr>
        <xdr:cNvPr id="14" name="Rectangle 15"/>
        <xdr:cNvSpPr>
          <a:spLocks/>
        </xdr:cNvSpPr>
      </xdr:nvSpPr>
      <xdr:spPr>
        <a:xfrm>
          <a:off x="1266825" y="3876675"/>
          <a:ext cx="5400675" cy="145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600075</xdr:colOff>
      <xdr:row>25</xdr:row>
      <xdr:rowOff>0</xdr:rowOff>
    </xdr:from>
    <xdr:to>
      <xdr:col>11</xdr:col>
      <xdr:colOff>733425</xdr:colOff>
      <xdr:row>25</xdr:row>
      <xdr:rowOff>0</xdr:rowOff>
    </xdr:to>
    <xdr:sp>
      <xdr:nvSpPr>
        <xdr:cNvPr id="15" name="Line 16"/>
        <xdr:cNvSpPr>
          <a:spLocks/>
        </xdr:cNvSpPr>
      </xdr:nvSpPr>
      <xdr:spPr>
        <a:xfrm>
          <a:off x="6715125" y="4257675"/>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21</xdr:row>
      <xdr:rowOff>28575</xdr:rowOff>
    </xdr:from>
    <xdr:to>
      <xdr:col>10</xdr:col>
      <xdr:colOff>266700</xdr:colOff>
      <xdr:row>22</xdr:row>
      <xdr:rowOff>133350</xdr:rowOff>
    </xdr:to>
    <xdr:sp>
      <xdr:nvSpPr>
        <xdr:cNvPr id="16" name="TextBox 17"/>
        <xdr:cNvSpPr txBox="1">
          <a:spLocks noChangeArrowheads="1"/>
        </xdr:cNvSpPr>
      </xdr:nvSpPr>
      <xdr:spPr>
        <a:xfrm>
          <a:off x="1323975" y="3600450"/>
          <a:ext cx="5819775" cy="266700"/>
        </a:xfrm>
        <a:prstGeom prst="rect">
          <a:avLst/>
        </a:prstGeom>
        <a:noFill/>
        <a:ln w="9525" cmpd="sng">
          <a:noFill/>
        </a:ln>
      </xdr:spPr>
      <xdr:txBody>
        <a:bodyPr vertOverflow="clip" wrap="square" anchor="ctr"/>
        <a:p>
          <a:pPr algn="l">
            <a:defRPr/>
          </a:pPr>
          <a:r>
            <a:rPr lang="en-US" cap="none" sz="1000" b="0" i="0" u="none" baseline="0">
              <a:latin typeface="Arial"/>
              <a:ea typeface="Arial"/>
              <a:cs typeface="Arial"/>
            </a:rPr>
            <a:t> </a:t>
          </a:r>
          <a:r>
            <a:rPr lang="en-US" cap="none" sz="1000" b="0" i="0" u="sng" baseline="0">
              <a:latin typeface="Arial"/>
              <a:ea typeface="Arial"/>
              <a:cs typeface="Arial"/>
            </a:rPr>
            <a:t>Step 3</a:t>
          </a:r>
          <a:r>
            <a:rPr lang="en-US" cap="none" sz="1000" b="0" i="0" u="none" baseline="0">
              <a:latin typeface="Arial"/>
              <a:ea typeface="Arial"/>
              <a:cs typeface="Arial"/>
            </a:rPr>
            <a:t> : Define lens and overlap to be used.</a:t>
          </a:r>
        </a:p>
      </xdr:txBody>
    </xdr:sp>
    <xdr:clientData/>
  </xdr:twoCellAnchor>
  <xdr:twoCellAnchor>
    <xdr:from>
      <xdr:col>2</xdr:col>
      <xdr:colOff>409575</xdr:colOff>
      <xdr:row>35</xdr:row>
      <xdr:rowOff>0</xdr:rowOff>
    </xdr:from>
    <xdr:to>
      <xdr:col>12</xdr:col>
      <xdr:colOff>142875</xdr:colOff>
      <xdr:row>43</xdr:row>
      <xdr:rowOff>19050</xdr:rowOff>
    </xdr:to>
    <xdr:sp>
      <xdr:nvSpPr>
        <xdr:cNvPr id="17" name="Rectangle 18"/>
        <xdr:cNvSpPr>
          <a:spLocks/>
        </xdr:cNvSpPr>
      </xdr:nvSpPr>
      <xdr:spPr>
        <a:xfrm>
          <a:off x="1266825" y="5915025"/>
          <a:ext cx="7277100" cy="1390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47625</xdr:rowOff>
    </xdr:from>
    <xdr:to>
      <xdr:col>10</xdr:col>
      <xdr:colOff>266700</xdr:colOff>
      <xdr:row>34</xdr:row>
      <xdr:rowOff>152400</xdr:rowOff>
    </xdr:to>
    <xdr:sp>
      <xdr:nvSpPr>
        <xdr:cNvPr id="18" name="TextBox 19"/>
        <xdr:cNvSpPr txBox="1">
          <a:spLocks noChangeArrowheads="1"/>
        </xdr:cNvSpPr>
      </xdr:nvSpPr>
      <xdr:spPr>
        <a:xfrm>
          <a:off x="1323975" y="5638800"/>
          <a:ext cx="5819775" cy="266700"/>
        </a:xfrm>
        <a:prstGeom prst="rect">
          <a:avLst/>
        </a:prstGeom>
        <a:noFill/>
        <a:ln w="9525" cmpd="sng">
          <a:noFill/>
        </a:ln>
      </xdr:spPr>
      <xdr:txBody>
        <a:bodyPr vertOverflow="clip" wrap="square" anchor="ctr"/>
        <a:p>
          <a:pPr algn="l">
            <a:defRPr/>
          </a:pPr>
          <a:r>
            <a:rPr lang="en-US" cap="none" sz="1000" b="0" i="0" u="none" baseline="0">
              <a:latin typeface="Arial"/>
              <a:ea typeface="Arial"/>
              <a:cs typeface="Arial"/>
            </a:rPr>
            <a:t> </a:t>
          </a:r>
          <a:r>
            <a:rPr lang="en-US" cap="none" sz="1000" b="0" i="0" u="sng" baseline="0">
              <a:latin typeface="Arial"/>
              <a:ea typeface="Arial"/>
              <a:cs typeface="Arial"/>
            </a:rPr>
            <a:t>Step 4</a:t>
          </a:r>
          <a:r>
            <a:rPr lang="en-US" cap="none" sz="1000" b="0" i="0" u="none" baseline="0">
              <a:latin typeface="Arial"/>
              <a:ea typeface="Arial"/>
              <a:cs typeface="Arial"/>
            </a:rPr>
            <a:t> : Define </a:t>
          </a:r>
          <a:r>
            <a:rPr lang="en-US" cap="none" sz="1000" b="1" i="0" u="sng" baseline="0">
              <a:solidFill>
                <a:srgbClr val="FF0000"/>
              </a:solidFill>
              <a:latin typeface="Arial"/>
              <a:ea typeface="Arial"/>
              <a:cs typeface="Arial"/>
            </a:rPr>
            <a:t>minimum</a:t>
          </a:r>
          <a:r>
            <a:rPr lang="en-US" cap="none" sz="1000" b="0" i="0" u="none" baseline="0">
              <a:latin typeface="Arial"/>
              <a:ea typeface="Arial"/>
              <a:cs typeface="Arial"/>
            </a:rPr>
            <a:t> angular step, you are willing to use on your panoramic head.</a:t>
          </a:r>
        </a:p>
      </xdr:txBody>
    </xdr:sp>
    <xdr:clientData/>
  </xdr:twoCellAnchor>
  <xdr:twoCellAnchor>
    <xdr:from>
      <xdr:col>2</xdr:col>
      <xdr:colOff>409575</xdr:colOff>
      <xdr:row>46</xdr:row>
      <xdr:rowOff>142875</xdr:rowOff>
    </xdr:from>
    <xdr:to>
      <xdr:col>12</xdr:col>
      <xdr:colOff>152400</xdr:colOff>
      <xdr:row>55</xdr:row>
      <xdr:rowOff>133350</xdr:rowOff>
    </xdr:to>
    <xdr:sp>
      <xdr:nvSpPr>
        <xdr:cNvPr id="19" name="Rectangle 20"/>
        <xdr:cNvSpPr>
          <a:spLocks/>
        </xdr:cNvSpPr>
      </xdr:nvSpPr>
      <xdr:spPr>
        <a:xfrm>
          <a:off x="1266825" y="7915275"/>
          <a:ext cx="7286625" cy="1447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45</xdr:row>
      <xdr:rowOff>28575</xdr:rowOff>
    </xdr:from>
    <xdr:to>
      <xdr:col>10</xdr:col>
      <xdr:colOff>266700</xdr:colOff>
      <xdr:row>46</xdr:row>
      <xdr:rowOff>133350</xdr:rowOff>
    </xdr:to>
    <xdr:sp>
      <xdr:nvSpPr>
        <xdr:cNvPr id="20" name="TextBox 21"/>
        <xdr:cNvSpPr txBox="1">
          <a:spLocks noChangeArrowheads="1"/>
        </xdr:cNvSpPr>
      </xdr:nvSpPr>
      <xdr:spPr>
        <a:xfrm>
          <a:off x="1323975" y="7639050"/>
          <a:ext cx="5819775" cy="266700"/>
        </a:xfrm>
        <a:prstGeom prst="rect">
          <a:avLst/>
        </a:prstGeom>
        <a:noFill/>
        <a:ln w="9525" cmpd="sng">
          <a:noFill/>
        </a:ln>
      </xdr:spPr>
      <xdr:txBody>
        <a:bodyPr vertOverflow="clip" wrap="square" anchor="ctr"/>
        <a:p>
          <a:pPr algn="l">
            <a:defRPr/>
          </a:pPr>
          <a:r>
            <a:rPr lang="en-US" cap="none" sz="1000" b="0" i="0" u="none" baseline="0">
              <a:latin typeface="Arial"/>
              <a:ea typeface="Arial"/>
              <a:cs typeface="Arial"/>
            </a:rPr>
            <a:t> Results :</a:t>
          </a:r>
        </a:p>
      </xdr:txBody>
    </xdr:sp>
    <xdr:clientData/>
  </xdr:twoCellAnchor>
  <xdr:twoCellAnchor editAs="oneCell">
    <xdr:from>
      <xdr:col>8</xdr:col>
      <xdr:colOff>9525</xdr:colOff>
      <xdr:row>1</xdr:row>
      <xdr:rowOff>142875</xdr:rowOff>
    </xdr:from>
    <xdr:to>
      <xdr:col>11</xdr:col>
      <xdr:colOff>180975</xdr:colOff>
      <xdr:row>4</xdr:row>
      <xdr:rowOff>76200</xdr:rowOff>
    </xdr:to>
    <xdr:pic>
      <xdr:nvPicPr>
        <xdr:cNvPr id="21" name="Picture 22">
          <a:hlinkClick r:id="rId5"/>
        </xdr:cNvPr>
        <xdr:cNvPicPr preferRelativeResize="1">
          <a:picLocks noChangeAspect="1"/>
        </xdr:cNvPicPr>
      </xdr:nvPicPr>
      <xdr:blipFill>
        <a:blip r:embed="rId3"/>
        <a:stretch>
          <a:fillRect/>
        </a:stretch>
      </xdr:blipFill>
      <xdr:spPr>
        <a:xfrm>
          <a:off x="5362575" y="304800"/>
          <a:ext cx="2457450" cy="514350"/>
        </a:xfrm>
        <a:prstGeom prst="rect">
          <a:avLst/>
        </a:prstGeom>
        <a:noFill/>
        <a:ln w="19050" cmpd="sng">
          <a:solidFill>
            <a:srgbClr val="000000"/>
          </a:solidFill>
          <a:headEnd type="none"/>
          <a:tailEnd type="none"/>
        </a:ln>
      </xdr:spPr>
    </xdr:pic>
    <xdr:clientData/>
  </xdr:twoCellAnchor>
  <xdr:twoCellAnchor>
    <xdr:from>
      <xdr:col>11</xdr:col>
      <xdr:colOff>685800</xdr:colOff>
      <xdr:row>59</xdr:row>
      <xdr:rowOff>38100</xdr:rowOff>
    </xdr:from>
    <xdr:to>
      <xdr:col>17</xdr:col>
      <xdr:colOff>238125</xdr:colOff>
      <xdr:row>70</xdr:row>
      <xdr:rowOff>0</xdr:rowOff>
    </xdr:to>
    <xdr:sp>
      <xdr:nvSpPr>
        <xdr:cNvPr id="22" name="Rectangle 23"/>
        <xdr:cNvSpPr>
          <a:spLocks/>
        </xdr:cNvSpPr>
      </xdr:nvSpPr>
      <xdr:spPr>
        <a:xfrm>
          <a:off x="8324850" y="9915525"/>
          <a:ext cx="4124325" cy="1743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657225</xdr:colOff>
      <xdr:row>24</xdr:row>
      <xdr:rowOff>95250</xdr:rowOff>
    </xdr:from>
    <xdr:to>
      <xdr:col>67</xdr:col>
      <xdr:colOff>247650</xdr:colOff>
      <xdr:row>24</xdr:row>
      <xdr:rowOff>95250</xdr:rowOff>
    </xdr:to>
    <xdr:sp>
      <xdr:nvSpPr>
        <xdr:cNvPr id="23" name="Line 25"/>
        <xdr:cNvSpPr>
          <a:spLocks/>
        </xdr:cNvSpPr>
      </xdr:nvSpPr>
      <xdr:spPr>
        <a:xfrm>
          <a:off x="50206275" y="415290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16</xdr:row>
      <xdr:rowOff>9525</xdr:rowOff>
    </xdr:from>
    <xdr:to>
      <xdr:col>8</xdr:col>
      <xdr:colOff>685800</xdr:colOff>
      <xdr:row>16</xdr:row>
      <xdr:rowOff>9525</xdr:rowOff>
    </xdr:to>
    <xdr:sp>
      <xdr:nvSpPr>
        <xdr:cNvPr id="24" name="Line 27"/>
        <xdr:cNvSpPr>
          <a:spLocks/>
        </xdr:cNvSpPr>
      </xdr:nvSpPr>
      <xdr:spPr>
        <a:xfrm flipH="1">
          <a:off x="5467350" y="277177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361950</xdr:colOff>
      <xdr:row>57</xdr:row>
      <xdr:rowOff>114300</xdr:rowOff>
    </xdr:from>
    <xdr:to>
      <xdr:col>7</xdr:col>
      <xdr:colOff>561975</xdr:colOff>
      <xdr:row>71</xdr:row>
      <xdr:rowOff>76200</xdr:rowOff>
    </xdr:to>
    <xdr:pic>
      <xdr:nvPicPr>
        <xdr:cNvPr id="25" name="Picture 28"/>
        <xdr:cNvPicPr preferRelativeResize="1">
          <a:picLocks noChangeAspect="1"/>
        </xdr:cNvPicPr>
      </xdr:nvPicPr>
      <xdr:blipFill>
        <a:blip r:embed="rId2"/>
        <a:srcRect l="40104" t="13583" r="27239" b="19000"/>
        <a:stretch>
          <a:fillRect/>
        </a:stretch>
      </xdr:blipFill>
      <xdr:spPr>
        <a:xfrm>
          <a:off x="3429000" y="9667875"/>
          <a:ext cx="1724025" cy="2228850"/>
        </a:xfrm>
        <a:prstGeom prst="rect">
          <a:avLst/>
        </a:prstGeom>
        <a:noFill/>
        <a:ln w="0" cmpd="sng">
          <a:solidFill>
            <a:srgbClr val="000000"/>
          </a:solidFill>
          <a:headEnd type="none"/>
          <a:tailEnd type="none"/>
        </a:ln>
      </xdr:spPr>
    </xdr:pic>
    <xdr:clientData/>
  </xdr:twoCellAnchor>
  <xdr:twoCellAnchor>
    <xdr:from>
      <xdr:col>5</xdr:col>
      <xdr:colOff>371475</xdr:colOff>
      <xdr:row>62</xdr:row>
      <xdr:rowOff>104775</xdr:rowOff>
    </xdr:from>
    <xdr:to>
      <xdr:col>6</xdr:col>
      <xdr:colOff>9525</xdr:colOff>
      <xdr:row>73</xdr:row>
      <xdr:rowOff>0</xdr:rowOff>
    </xdr:to>
    <xdr:sp>
      <xdr:nvSpPr>
        <xdr:cNvPr id="26" name="Line 29"/>
        <xdr:cNvSpPr>
          <a:spLocks/>
        </xdr:cNvSpPr>
      </xdr:nvSpPr>
      <xdr:spPr>
        <a:xfrm flipV="1">
          <a:off x="3438525" y="10467975"/>
          <a:ext cx="400050" cy="167640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714375</xdr:colOff>
      <xdr:row>70</xdr:row>
      <xdr:rowOff>95250</xdr:rowOff>
    </xdr:from>
    <xdr:to>
      <xdr:col>8</xdr:col>
      <xdr:colOff>390525</xdr:colOff>
      <xdr:row>72</xdr:row>
      <xdr:rowOff>142875</xdr:rowOff>
    </xdr:to>
    <xdr:sp>
      <xdr:nvSpPr>
        <xdr:cNvPr id="27" name="Line 30"/>
        <xdr:cNvSpPr>
          <a:spLocks/>
        </xdr:cNvSpPr>
      </xdr:nvSpPr>
      <xdr:spPr>
        <a:xfrm flipH="1" flipV="1">
          <a:off x="4543425" y="11753850"/>
          <a:ext cx="1200150" cy="371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78</xdr:row>
      <xdr:rowOff>95250</xdr:rowOff>
    </xdr:from>
    <xdr:to>
      <xdr:col>3</xdr:col>
      <xdr:colOff>685800</xdr:colOff>
      <xdr:row>78</xdr:row>
      <xdr:rowOff>95250</xdr:rowOff>
    </xdr:to>
    <xdr:sp>
      <xdr:nvSpPr>
        <xdr:cNvPr id="28" name="Line 32"/>
        <xdr:cNvSpPr>
          <a:spLocks/>
        </xdr:cNvSpPr>
      </xdr:nvSpPr>
      <xdr:spPr>
        <a:xfrm>
          <a:off x="1609725" y="1315402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85725</xdr:colOff>
      <xdr:row>10</xdr:row>
      <xdr:rowOff>0</xdr:rowOff>
    </xdr:from>
    <xdr:to>
      <xdr:col>67</xdr:col>
      <xdr:colOff>609600</xdr:colOff>
      <xdr:row>18</xdr:row>
      <xdr:rowOff>95250</xdr:rowOff>
    </xdr:to>
    <xdr:sp>
      <xdr:nvSpPr>
        <xdr:cNvPr id="29" name="TextBox 33"/>
        <xdr:cNvSpPr txBox="1">
          <a:spLocks noChangeArrowheads="1"/>
        </xdr:cNvSpPr>
      </xdr:nvSpPr>
      <xdr:spPr>
        <a:xfrm>
          <a:off x="47348775" y="1790700"/>
          <a:ext cx="3571875" cy="1390650"/>
        </a:xfrm>
        <a:prstGeom prst="rect">
          <a:avLst/>
        </a:prstGeom>
        <a:solidFill>
          <a:srgbClr val="FF0000">
            <a:alpha val="20000"/>
          </a:srgbClr>
        </a:solidFill>
        <a:ln w="31750" cmpd="sng">
          <a:solidFill>
            <a:srgbClr val="FF0000"/>
          </a:solidFill>
          <a:headEnd type="none"/>
          <a:tailEnd type="none"/>
        </a:ln>
      </xdr:spPr>
      <xdr:txBody>
        <a:bodyPr vertOverflow="clip" wrap="square" anchor="ctr"/>
        <a:p>
          <a:pPr algn="ctr">
            <a:defRPr/>
          </a:pPr>
          <a:r>
            <a:rPr lang="en-US" cap="none" sz="1000" b="1" i="0" u="none" baseline="0">
              <a:latin typeface="Arial"/>
              <a:ea typeface="Arial"/>
              <a:cs typeface="Arial"/>
            </a:rPr>
            <a:t>Intermediate datas
needed
for calculations.
</a:t>
          </a:r>
          <a:r>
            <a:rPr lang="en-US" cap="none" sz="1400" b="1" i="0" u="none" baseline="0">
              <a:latin typeface="Arial"/>
              <a:ea typeface="Arial"/>
              <a:cs typeface="Arial"/>
            </a:rPr>
            <a:t>Do not modify !!</a:t>
          </a:r>
        </a:p>
      </xdr:txBody>
    </xdr:sp>
    <xdr:clientData/>
  </xdr:twoCellAnchor>
  <xdr:twoCellAnchor>
    <xdr:from>
      <xdr:col>10</xdr:col>
      <xdr:colOff>381000</xdr:colOff>
      <xdr:row>21</xdr:row>
      <xdr:rowOff>9525</xdr:rowOff>
    </xdr:from>
    <xdr:to>
      <xdr:col>10</xdr:col>
      <xdr:colOff>381000</xdr:colOff>
      <xdr:row>22</xdr:row>
      <xdr:rowOff>28575</xdr:rowOff>
    </xdr:to>
    <xdr:sp>
      <xdr:nvSpPr>
        <xdr:cNvPr id="30" name="Line 35"/>
        <xdr:cNvSpPr>
          <a:spLocks/>
        </xdr:cNvSpPr>
      </xdr:nvSpPr>
      <xdr:spPr>
        <a:xfrm>
          <a:off x="7258050" y="35814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76</xdr:row>
      <xdr:rowOff>28575</xdr:rowOff>
    </xdr:from>
    <xdr:to>
      <xdr:col>3</xdr:col>
      <xdr:colOff>695325</xdr:colOff>
      <xdr:row>77</xdr:row>
      <xdr:rowOff>95250</xdr:rowOff>
    </xdr:to>
    <xdr:sp>
      <xdr:nvSpPr>
        <xdr:cNvPr id="31" name="Line 38"/>
        <xdr:cNvSpPr>
          <a:spLocks/>
        </xdr:cNvSpPr>
      </xdr:nvSpPr>
      <xdr:spPr>
        <a:xfrm>
          <a:off x="1600200" y="12763500"/>
          <a:ext cx="6381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15</xdr:col>
      <xdr:colOff>428625</xdr:colOff>
      <xdr:row>61</xdr:row>
      <xdr:rowOff>104775</xdr:rowOff>
    </xdr:from>
    <xdr:to>
      <xdr:col>16</xdr:col>
      <xdr:colOff>323850</xdr:colOff>
      <xdr:row>65</xdr:row>
      <xdr:rowOff>114300</xdr:rowOff>
    </xdr:to>
    <xdr:pic>
      <xdr:nvPicPr>
        <xdr:cNvPr id="32" name="Picture 44"/>
        <xdr:cNvPicPr preferRelativeResize="1">
          <a:picLocks noChangeAspect="1"/>
        </xdr:cNvPicPr>
      </xdr:nvPicPr>
      <xdr:blipFill>
        <a:blip r:embed="rId6"/>
        <a:stretch>
          <a:fillRect/>
        </a:stretch>
      </xdr:blipFill>
      <xdr:spPr>
        <a:xfrm>
          <a:off x="11115675" y="10306050"/>
          <a:ext cx="657225" cy="657225"/>
        </a:xfrm>
        <a:prstGeom prst="rect">
          <a:avLst/>
        </a:prstGeom>
        <a:noFill/>
        <a:ln w="9525" cmpd="sng">
          <a:noFill/>
        </a:ln>
      </xdr:spPr>
    </xdr:pic>
    <xdr:clientData/>
  </xdr:twoCellAnchor>
  <xdr:twoCellAnchor editAs="oneCell">
    <xdr:from>
      <xdr:col>12</xdr:col>
      <xdr:colOff>466725</xdr:colOff>
      <xdr:row>64</xdr:row>
      <xdr:rowOff>95250</xdr:rowOff>
    </xdr:from>
    <xdr:to>
      <xdr:col>14</xdr:col>
      <xdr:colOff>400050</xdr:colOff>
      <xdr:row>68</xdr:row>
      <xdr:rowOff>0</xdr:rowOff>
    </xdr:to>
    <xdr:pic>
      <xdr:nvPicPr>
        <xdr:cNvPr id="33" name="Picture 45"/>
        <xdr:cNvPicPr preferRelativeResize="1">
          <a:picLocks noChangeAspect="1"/>
        </xdr:cNvPicPr>
      </xdr:nvPicPr>
      <xdr:blipFill>
        <a:blip r:embed="rId7"/>
        <a:stretch>
          <a:fillRect/>
        </a:stretch>
      </xdr:blipFill>
      <xdr:spPr>
        <a:xfrm>
          <a:off x="8867775" y="10782300"/>
          <a:ext cx="1457325" cy="552450"/>
        </a:xfrm>
        <a:prstGeom prst="rect">
          <a:avLst/>
        </a:prstGeom>
        <a:noFill/>
        <a:ln w="9525" cmpd="sng">
          <a:noFill/>
        </a:ln>
      </xdr:spPr>
    </xdr:pic>
    <xdr:clientData/>
  </xdr:twoCellAnchor>
  <xdr:twoCellAnchor>
    <xdr:from>
      <xdr:col>14</xdr:col>
      <xdr:colOff>552450</xdr:colOff>
      <xdr:row>61</xdr:row>
      <xdr:rowOff>19050</xdr:rowOff>
    </xdr:from>
    <xdr:to>
      <xdr:col>15</xdr:col>
      <xdr:colOff>133350</xdr:colOff>
      <xdr:row>68</xdr:row>
      <xdr:rowOff>38100</xdr:rowOff>
    </xdr:to>
    <xdr:sp>
      <xdr:nvSpPr>
        <xdr:cNvPr id="34" name="AutoShape 46"/>
        <xdr:cNvSpPr>
          <a:spLocks/>
        </xdr:cNvSpPr>
      </xdr:nvSpPr>
      <xdr:spPr>
        <a:xfrm rot="7116813">
          <a:off x="10477500" y="10220325"/>
          <a:ext cx="342900" cy="1152525"/>
        </a:xfrm>
        <a:prstGeom prst="curvedUpArrow">
          <a:avLst>
            <a:gd name="adj1" fmla="val 23699"/>
            <a:gd name="adj2" fmla="val 42416"/>
            <a:gd name="adj3" fmla="val 19152"/>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nochrome.fr/panochrome/Bienvenue.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anochrome.fr/panochrome/Bienvenue.html" TargetMode="External" /><Relationship Id="rId2" Type="http://schemas.openxmlformats.org/officeDocument/2006/relationships/hyperlink" Target="http://nodalninja.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anochrome.fr/panochrome/Bienvenue.html" TargetMode="External" /><Relationship Id="rId2" Type="http://schemas.openxmlformats.org/officeDocument/2006/relationships/hyperlink" Target="http://nodalninja.com/"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pageSetUpPr fitToPage="1"/>
  </sheetPr>
  <dimension ref="B1:BJ123"/>
  <sheetViews>
    <sheetView zoomScale="90" zoomScaleNormal="90" workbookViewId="0" topLeftCell="A1">
      <selection activeCell="W47" sqref="W47"/>
    </sheetView>
  </sheetViews>
  <sheetFormatPr defaultColWidth="11.421875" defaultRowHeight="12.75"/>
  <cols>
    <col min="1" max="1" width="2.57421875" style="1" customWidth="1"/>
    <col min="2" max="3" width="10.28125" style="1" customWidth="1"/>
    <col min="4" max="16384" width="11.421875" style="1" customWidth="1"/>
  </cols>
  <sheetData>
    <row r="1" spans="32:35" ht="12.75">
      <c r="AF1" s="30" t="b">
        <v>1</v>
      </c>
      <c r="AG1" s="1">
        <v>1</v>
      </c>
      <c r="AH1" s="35">
        <v>24</v>
      </c>
      <c r="AI1" s="1" t="s">
        <v>29</v>
      </c>
    </row>
    <row r="2" spans="2:35" ht="12.75">
      <c r="B2" s="41" t="s">
        <v>36</v>
      </c>
      <c r="C2" s="16"/>
      <c r="D2" s="16"/>
      <c r="E2" s="16"/>
      <c r="F2" s="16"/>
      <c r="G2" s="16"/>
      <c r="H2" s="16"/>
      <c r="I2" s="16"/>
      <c r="J2" s="16"/>
      <c r="K2" s="16"/>
      <c r="L2" s="16"/>
      <c r="M2" s="16"/>
      <c r="N2" s="16"/>
      <c r="O2" s="16"/>
      <c r="P2" s="16"/>
      <c r="Q2" s="16"/>
      <c r="R2" s="17"/>
      <c r="AH2" s="35">
        <v>36</v>
      </c>
      <c r="AI2" s="1" t="s">
        <v>30</v>
      </c>
    </row>
    <row r="3" spans="2:18" ht="20.25">
      <c r="B3" s="15"/>
      <c r="C3" s="6"/>
      <c r="D3" s="6"/>
      <c r="E3" s="6"/>
      <c r="F3" s="6"/>
      <c r="G3" s="6"/>
      <c r="H3" s="44"/>
      <c r="I3" s="44"/>
      <c r="J3" s="44"/>
      <c r="K3" s="44"/>
      <c r="L3" s="44"/>
      <c r="M3" s="6"/>
      <c r="N3" s="6"/>
      <c r="O3" s="6"/>
      <c r="P3" s="6"/>
      <c r="Q3" s="6"/>
      <c r="R3" s="18"/>
    </row>
    <row r="4" spans="2:18" ht="12.75">
      <c r="B4" s="15"/>
      <c r="C4" s="6"/>
      <c r="D4" s="6"/>
      <c r="E4" s="6"/>
      <c r="F4" s="6"/>
      <c r="G4" s="6"/>
      <c r="H4" s="6"/>
      <c r="I4" s="6"/>
      <c r="J4" s="6"/>
      <c r="K4" s="6"/>
      <c r="L4" s="6"/>
      <c r="M4" s="6"/>
      <c r="N4" s="6"/>
      <c r="O4" s="6"/>
      <c r="P4" s="6"/>
      <c r="Q4" s="6"/>
      <c r="R4" s="18"/>
    </row>
    <row r="5" spans="2:18" ht="12.75">
      <c r="B5" s="15"/>
      <c r="C5" s="6"/>
      <c r="D5" s="6"/>
      <c r="E5" s="6"/>
      <c r="F5" s="6"/>
      <c r="G5" s="6"/>
      <c r="H5" s="6"/>
      <c r="I5" s="6"/>
      <c r="J5" s="6"/>
      <c r="K5" s="6"/>
      <c r="L5" s="6"/>
      <c r="M5" s="6"/>
      <c r="N5" s="6"/>
      <c r="O5" s="6"/>
      <c r="P5" s="6"/>
      <c r="Q5" s="6"/>
      <c r="R5" s="18"/>
    </row>
    <row r="6" spans="2:35" ht="12.75">
      <c r="B6" s="15"/>
      <c r="C6" s="6"/>
      <c r="D6" s="6"/>
      <c r="E6" s="6"/>
      <c r="F6" s="6"/>
      <c r="G6" s="6"/>
      <c r="H6" s="6"/>
      <c r="I6" s="6"/>
      <c r="J6" s="6"/>
      <c r="K6" s="6"/>
      <c r="L6" s="6"/>
      <c r="M6" s="6"/>
      <c r="N6" s="6"/>
      <c r="O6" s="6"/>
      <c r="P6" s="6"/>
      <c r="Q6" s="6"/>
      <c r="R6" s="18"/>
      <c r="AF6" s="74" t="s">
        <v>1</v>
      </c>
      <c r="AG6" s="74"/>
      <c r="AH6" s="35">
        <v>24</v>
      </c>
      <c r="AI6" s="6" t="s">
        <v>10</v>
      </c>
    </row>
    <row r="7" spans="2:35" ht="12.75">
      <c r="B7" s="15"/>
      <c r="C7" s="6"/>
      <c r="D7" s="6"/>
      <c r="E7" s="6"/>
      <c r="F7" s="6"/>
      <c r="G7" s="6"/>
      <c r="H7" s="6"/>
      <c r="I7" s="6"/>
      <c r="J7" s="6"/>
      <c r="K7" s="6"/>
      <c r="L7" s="74" t="s">
        <v>22</v>
      </c>
      <c r="M7" s="74"/>
      <c r="N7" s="74"/>
      <c r="O7" s="74"/>
      <c r="P7" s="74"/>
      <c r="Q7" s="6"/>
      <c r="R7" s="18"/>
      <c r="AF7" s="74" t="s">
        <v>0</v>
      </c>
      <c r="AG7" s="74"/>
      <c r="AH7" s="35">
        <v>36</v>
      </c>
      <c r="AI7" s="6" t="s">
        <v>10</v>
      </c>
    </row>
    <row r="8" spans="2:18" ht="15.75">
      <c r="B8" s="15"/>
      <c r="C8" s="20"/>
      <c r="D8" s="19" t="s">
        <v>21</v>
      </c>
      <c r="E8" s="6" t="s">
        <v>6</v>
      </c>
      <c r="F8" s="9">
        <v>360</v>
      </c>
      <c r="G8" s="6" t="s">
        <v>9</v>
      </c>
      <c r="H8" s="6"/>
      <c r="I8" s="6"/>
      <c r="J8" s="6"/>
      <c r="K8" s="6"/>
      <c r="L8" s="6" t="s">
        <v>23</v>
      </c>
      <c r="M8" s="6"/>
      <c r="N8" s="6" t="s">
        <v>24</v>
      </c>
      <c r="O8" s="6"/>
      <c r="P8" s="6" t="s">
        <v>25</v>
      </c>
      <c r="Q8" s="6"/>
      <c r="R8" s="18"/>
    </row>
    <row r="9" spans="2:18" ht="15.75">
      <c r="B9" s="15"/>
      <c r="C9" s="6"/>
      <c r="D9" s="6"/>
      <c r="E9" s="6" t="s">
        <v>7</v>
      </c>
      <c r="F9" s="10">
        <v>90</v>
      </c>
      <c r="G9" s="22" t="s">
        <v>8</v>
      </c>
      <c r="H9" s="6"/>
      <c r="I9" s="12">
        <v>180</v>
      </c>
      <c r="J9" s="6"/>
      <c r="K9" s="6"/>
      <c r="L9" s="42">
        <v>2</v>
      </c>
      <c r="M9" s="6"/>
      <c r="N9" s="42" t="s">
        <v>42</v>
      </c>
      <c r="O9" s="6"/>
      <c r="P9" s="2" t="s">
        <v>42</v>
      </c>
      <c r="Q9" s="15"/>
      <c r="R9" s="18"/>
    </row>
    <row r="10" spans="2:18" ht="12.75">
      <c r="B10" s="15"/>
      <c r="C10" s="6"/>
      <c r="D10" s="6"/>
      <c r="E10" s="6"/>
      <c r="F10" s="6"/>
      <c r="G10" s="6"/>
      <c r="H10" s="6"/>
      <c r="I10" s="6"/>
      <c r="J10" s="6"/>
      <c r="K10" s="6"/>
      <c r="L10" s="6"/>
      <c r="M10" s="6"/>
      <c r="N10" s="6"/>
      <c r="O10" s="6"/>
      <c r="P10" s="6"/>
      <c r="Q10" s="6"/>
      <c r="R10" s="18"/>
    </row>
    <row r="11" spans="2:18" ht="12.75">
      <c r="B11" s="15"/>
      <c r="C11" s="6"/>
      <c r="D11" s="6"/>
      <c r="E11" s="6"/>
      <c r="F11" s="6"/>
      <c r="G11" s="6"/>
      <c r="H11" s="6"/>
      <c r="I11" s="6"/>
      <c r="J11" s="6"/>
      <c r="K11" s="6"/>
      <c r="L11" s="6"/>
      <c r="M11" s="6"/>
      <c r="N11" s="6"/>
      <c r="O11" s="6"/>
      <c r="P11" s="6"/>
      <c r="Q11" s="6"/>
      <c r="R11" s="18"/>
    </row>
    <row r="12" spans="2:18" ht="12.75">
      <c r="B12" s="15"/>
      <c r="C12" s="6"/>
      <c r="D12" s="6"/>
      <c r="E12" s="6"/>
      <c r="F12" s="6"/>
      <c r="G12" s="6"/>
      <c r="H12" s="6"/>
      <c r="I12" s="6"/>
      <c r="J12" s="6"/>
      <c r="K12" s="6"/>
      <c r="L12" s="6"/>
      <c r="M12" s="6"/>
      <c r="N12" s="6"/>
      <c r="O12" s="6"/>
      <c r="P12" s="6"/>
      <c r="Q12" s="6"/>
      <c r="R12" s="18"/>
    </row>
    <row r="13" spans="2:18" ht="12.75">
      <c r="B13" s="15"/>
      <c r="C13" s="6"/>
      <c r="D13" s="6"/>
      <c r="E13" s="6"/>
      <c r="F13" s="6"/>
      <c r="G13" s="6"/>
      <c r="H13" s="6"/>
      <c r="I13" s="6"/>
      <c r="J13" s="6"/>
      <c r="K13" s="6"/>
      <c r="L13" s="6"/>
      <c r="M13" s="6"/>
      <c r="N13" s="6"/>
      <c r="O13" s="6"/>
      <c r="P13" s="6"/>
      <c r="Q13" s="6"/>
      <c r="R13" s="18"/>
    </row>
    <row r="14" spans="2:18" ht="12.75">
      <c r="B14" s="15"/>
      <c r="C14" s="6"/>
      <c r="D14" s="6"/>
      <c r="E14" s="6"/>
      <c r="F14" s="6"/>
      <c r="G14" s="6"/>
      <c r="H14" s="6"/>
      <c r="I14" s="6"/>
      <c r="J14" s="74" t="s">
        <v>63</v>
      </c>
      <c r="K14" s="74"/>
      <c r="L14" s="74"/>
      <c r="M14" s="6"/>
      <c r="N14" s="6"/>
      <c r="O14" s="6"/>
      <c r="P14" s="6"/>
      <c r="Q14" s="6"/>
      <c r="R14" s="18"/>
    </row>
    <row r="15" spans="2:18" ht="12.75">
      <c r="B15" s="15"/>
      <c r="C15" s="6"/>
      <c r="D15" s="6"/>
      <c r="E15" s="6"/>
      <c r="F15" s="6"/>
      <c r="G15" s="6"/>
      <c r="H15" s="6"/>
      <c r="I15" s="6"/>
      <c r="J15" s="1" t="s">
        <v>61</v>
      </c>
      <c r="K15" s="6" t="s">
        <v>60</v>
      </c>
      <c r="L15" s="6" t="s">
        <v>62</v>
      </c>
      <c r="M15" s="6"/>
      <c r="N15" s="6"/>
      <c r="O15" s="6"/>
      <c r="P15" s="6"/>
      <c r="Q15" s="6"/>
      <c r="R15" s="18"/>
    </row>
    <row r="16" spans="2:18" ht="12.75">
      <c r="B16" s="15"/>
      <c r="C16" s="6"/>
      <c r="D16" s="74" t="s">
        <v>1</v>
      </c>
      <c r="E16" s="74"/>
      <c r="F16" s="52">
        <v>23.9</v>
      </c>
      <c r="G16" s="6" t="s">
        <v>10</v>
      </c>
      <c r="H16" s="6"/>
      <c r="I16" s="6"/>
      <c r="J16" s="2">
        <v>23.9</v>
      </c>
      <c r="K16" s="2">
        <v>15.6</v>
      </c>
      <c r="L16" s="2">
        <v>6</v>
      </c>
      <c r="M16" s="6"/>
      <c r="N16" s="6"/>
      <c r="O16" s="6"/>
      <c r="P16" s="6"/>
      <c r="Q16" s="6"/>
      <c r="R16" s="18"/>
    </row>
    <row r="17" spans="2:18" ht="12.75">
      <c r="B17" s="15"/>
      <c r="C17" s="6"/>
      <c r="D17" s="74" t="s">
        <v>0</v>
      </c>
      <c r="E17" s="74"/>
      <c r="F17" s="52">
        <v>35.8</v>
      </c>
      <c r="G17" s="6" t="s">
        <v>10</v>
      </c>
      <c r="H17" s="6"/>
      <c r="I17" s="6"/>
      <c r="J17" s="2">
        <v>35.8</v>
      </c>
      <c r="K17" s="2">
        <v>23.7</v>
      </c>
      <c r="L17" s="2">
        <v>8</v>
      </c>
      <c r="M17" s="6"/>
      <c r="N17" s="6"/>
      <c r="O17" s="6"/>
      <c r="P17" s="6"/>
      <c r="Q17" s="6"/>
      <c r="R17" s="18"/>
    </row>
    <row r="18" spans="2:18" ht="12.75">
      <c r="B18" s="15"/>
      <c r="C18" s="19"/>
      <c r="D18" s="6"/>
      <c r="E18" s="6"/>
      <c r="F18" s="6"/>
      <c r="G18" s="6"/>
      <c r="H18" s="20"/>
      <c r="I18" s="20"/>
      <c r="J18" s="20"/>
      <c r="K18" s="20"/>
      <c r="L18" s="6"/>
      <c r="M18" s="6"/>
      <c r="N18" s="6"/>
      <c r="O18" s="6"/>
      <c r="P18" s="6"/>
      <c r="Q18" s="6"/>
      <c r="R18" s="18"/>
    </row>
    <row r="19" spans="2:18" ht="12.75">
      <c r="B19" s="15"/>
      <c r="C19" s="6"/>
      <c r="D19" s="6"/>
      <c r="E19" s="19" t="s">
        <v>31</v>
      </c>
      <c r="F19" s="8" t="s">
        <v>29</v>
      </c>
      <c r="G19" s="6"/>
      <c r="H19" s="6"/>
      <c r="I19" s="6"/>
      <c r="J19" s="6"/>
      <c r="K19" s="6" t="s">
        <v>64</v>
      </c>
      <c r="L19" s="6"/>
      <c r="M19" s="6"/>
      <c r="N19" s="6"/>
      <c r="O19" s="6"/>
      <c r="P19" s="6"/>
      <c r="Q19" s="6"/>
      <c r="R19" s="18"/>
    </row>
    <row r="20" spans="2:18" ht="12.75" customHeight="1">
      <c r="B20" s="15"/>
      <c r="C20" s="6"/>
      <c r="D20" s="6"/>
      <c r="E20" s="6"/>
      <c r="F20" s="6"/>
      <c r="G20" s="6"/>
      <c r="H20" s="6"/>
      <c r="I20" s="6"/>
      <c r="J20" s="6"/>
      <c r="K20" s="55">
        <f>36/F17</f>
        <v>1.005586592178771</v>
      </c>
      <c r="L20" s="6"/>
      <c r="M20" s="6"/>
      <c r="N20" s="6"/>
      <c r="O20" s="6"/>
      <c r="P20" s="6"/>
      <c r="Q20" s="6" t="s">
        <v>37</v>
      </c>
      <c r="R20" s="18"/>
    </row>
    <row r="21" spans="2:18" ht="12.75" customHeight="1">
      <c r="B21" s="15"/>
      <c r="C21" s="6"/>
      <c r="D21" s="6"/>
      <c r="E21" s="6"/>
      <c r="F21" s="6"/>
      <c r="G21" s="6"/>
      <c r="H21" s="6"/>
      <c r="I21" s="6"/>
      <c r="J21" s="6"/>
      <c r="K21" s="56" t="s">
        <v>65</v>
      </c>
      <c r="L21" s="6"/>
      <c r="M21" s="6"/>
      <c r="N21" s="6"/>
      <c r="O21" s="6"/>
      <c r="P21" s="81" t="s">
        <v>38</v>
      </c>
      <c r="Q21" s="81"/>
      <c r="R21" s="82"/>
    </row>
    <row r="22" spans="2:18" ht="12.75">
      <c r="B22" s="15"/>
      <c r="C22" s="6"/>
      <c r="D22" s="6"/>
      <c r="E22" s="6"/>
      <c r="F22" s="6"/>
      <c r="G22" s="6"/>
      <c r="H22" s="6"/>
      <c r="I22" s="6"/>
      <c r="J22" s="6"/>
      <c r="K22" s="6"/>
      <c r="L22" s="6"/>
      <c r="M22" s="6"/>
      <c r="N22" s="6"/>
      <c r="O22" s="6"/>
      <c r="P22" s="6"/>
      <c r="Q22" s="6"/>
      <c r="R22" s="18"/>
    </row>
    <row r="23" spans="2:18" ht="12.75">
      <c r="B23" s="15"/>
      <c r="C23" s="6"/>
      <c r="D23" s="6"/>
      <c r="E23" s="6"/>
      <c r="F23" s="6"/>
      <c r="G23" s="6"/>
      <c r="H23" s="6"/>
      <c r="I23" s="6"/>
      <c r="J23" s="6"/>
      <c r="K23" s="6"/>
      <c r="L23" s="6"/>
      <c r="M23" s="6"/>
      <c r="N23" s="6"/>
      <c r="O23" s="6"/>
      <c r="P23" s="6"/>
      <c r="Q23" s="6"/>
      <c r="R23" s="18"/>
    </row>
    <row r="24" spans="2:18" ht="12.75">
      <c r="B24" s="15"/>
      <c r="C24" s="6"/>
      <c r="D24" s="6"/>
      <c r="E24" s="6"/>
      <c r="F24" s="6"/>
      <c r="G24" s="6"/>
      <c r="H24" s="6"/>
      <c r="I24" s="6"/>
      <c r="J24" s="6"/>
      <c r="K24" s="6" t="s">
        <v>144</v>
      </c>
      <c r="L24" s="6"/>
      <c r="M24" s="6"/>
      <c r="N24" s="6"/>
      <c r="O24" s="6"/>
      <c r="P24" s="6"/>
      <c r="Q24" s="6"/>
      <c r="R24" s="18"/>
    </row>
    <row r="25" spans="2:18" ht="15.75">
      <c r="B25" s="15"/>
      <c r="C25" s="6"/>
      <c r="D25" s="6"/>
      <c r="E25" s="19" t="s">
        <v>35</v>
      </c>
      <c r="F25" s="11">
        <v>15</v>
      </c>
      <c r="G25" s="19"/>
      <c r="H25" s="19" t="s">
        <v>134</v>
      </c>
      <c r="I25" s="43" t="s">
        <v>132</v>
      </c>
      <c r="J25" s="6"/>
      <c r="K25" s="71">
        <v>15.1</v>
      </c>
      <c r="L25" s="6"/>
      <c r="M25" s="2" t="s">
        <v>2</v>
      </c>
      <c r="N25" s="2" t="s">
        <v>3</v>
      </c>
      <c r="O25" s="2" t="s">
        <v>4</v>
      </c>
      <c r="P25" s="2" t="s">
        <v>5</v>
      </c>
      <c r="Q25" s="6"/>
      <c r="R25" s="18"/>
    </row>
    <row r="26" spans="2:18" ht="12.75">
      <c r="B26" s="15"/>
      <c r="C26" s="6"/>
      <c r="D26" s="74" t="s">
        <v>34</v>
      </c>
      <c r="E26" s="74"/>
      <c r="F26" s="6"/>
      <c r="G26" s="6"/>
      <c r="H26" s="6" t="s">
        <v>135</v>
      </c>
      <c r="I26" s="32">
        <v>-0.031</v>
      </c>
      <c r="J26" s="6"/>
      <c r="K26" s="56" t="s">
        <v>143</v>
      </c>
      <c r="L26" s="6"/>
      <c r="M26" s="5">
        <v>91.3890197815103</v>
      </c>
      <c r="N26" s="5">
        <v>142.90772327529143</v>
      </c>
      <c r="O26" s="5">
        <v>63.97231384705721</v>
      </c>
      <c r="P26" s="5">
        <v>100.035406292704</v>
      </c>
      <c r="Q26" s="6"/>
      <c r="R26" s="18"/>
    </row>
    <row r="27" spans="2:18" ht="15.75" customHeight="1">
      <c r="B27" s="15"/>
      <c r="C27" s="6"/>
      <c r="D27" s="6"/>
      <c r="E27" s="6"/>
      <c r="F27" s="77" t="s">
        <v>47</v>
      </c>
      <c r="G27" s="77"/>
      <c r="H27" s="77"/>
      <c r="I27" s="77"/>
      <c r="J27" s="77"/>
      <c r="K27" s="36" t="s">
        <v>142</v>
      </c>
      <c r="L27" s="14"/>
      <c r="M27" s="6"/>
      <c r="N27" s="6"/>
      <c r="O27" s="6"/>
      <c r="P27" s="6"/>
      <c r="Q27" s="6"/>
      <c r="R27" s="18"/>
    </row>
    <row r="28" spans="2:18" ht="12.75">
      <c r="B28" s="15"/>
      <c r="C28" s="6"/>
      <c r="D28" s="6"/>
      <c r="E28" s="6"/>
      <c r="F28" s="77"/>
      <c r="G28" s="77"/>
      <c r="H28" s="77"/>
      <c r="I28" s="77"/>
      <c r="J28" s="77"/>
      <c r="K28" s="6"/>
      <c r="L28" s="6"/>
      <c r="M28" s="6"/>
      <c r="N28" s="6"/>
      <c r="O28" s="6"/>
      <c r="P28" s="6"/>
      <c r="Q28" s="6"/>
      <c r="R28" s="18"/>
    </row>
    <row r="29" spans="2:18" ht="12.75">
      <c r="B29" s="15"/>
      <c r="C29" s="6"/>
      <c r="D29" s="78" t="s">
        <v>45</v>
      </c>
      <c r="E29" s="78"/>
      <c r="F29" s="78"/>
      <c r="G29" s="78"/>
      <c r="H29" s="34"/>
      <c r="I29" s="34"/>
      <c r="J29" s="34"/>
      <c r="K29" s="6"/>
      <c r="L29" s="6"/>
      <c r="M29" s="6"/>
      <c r="N29" s="6"/>
      <c r="O29" s="6"/>
      <c r="P29" s="6"/>
      <c r="Q29" s="6"/>
      <c r="R29" s="18"/>
    </row>
    <row r="30" spans="2:18" ht="12.75">
      <c r="B30" s="15"/>
      <c r="C30" s="6"/>
      <c r="D30" s="6"/>
      <c r="E30" s="45" t="s">
        <v>43</v>
      </c>
      <c r="F30" s="31">
        <v>0.3</v>
      </c>
      <c r="G30" s="6" t="s">
        <v>19</v>
      </c>
      <c r="H30" s="21" t="s">
        <v>26</v>
      </c>
      <c r="I30" s="7"/>
      <c r="J30" s="34"/>
      <c r="K30" s="6"/>
      <c r="L30" s="6"/>
      <c r="M30" s="6"/>
      <c r="N30" s="6"/>
      <c r="O30" s="6"/>
      <c r="P30" s="6"/>
      <c r="Q30" s="6"/>
      <c r="R30" s="18"/>
    </row>
    <row r="31" spans="2:18" ht="12.75">
      <c r="B31" s="15"/>
      <c r="C31" s="6"/>
      <c r="D31" s="6"/>
      <c r="E31" s="19" t="s">
        <v>44</v>
      </c>
      <c r="F31" s="31">
        <v>0.3</v>
      </c>
      <c r="G31" s="6" t="s">
        <v>19</v>
      </c>
      <c r="H31" s="21" t="s">
        <v>26</v>
      </c>
      <c r="I31" s="34"/>
      <c r="J31" s="34"/>
      <c r="K31" s="6"/>
      <c r="L31" s="6"/>
      <c r="M31" s="6"/>
      <c r="N31" s="6"/>
      <c r="O31" s="6"/>
      <c r="P31" s="6"/>
      <c r="Q31" s="6"/>
      <c r="R31" s="18"/>
    </row>
    <row r="32" spans="2:18" ht="12.75">
      <c r="B32" s="15"/>
      <c r="C32" s="6"/>
      <c r="D32" s="6"/>
      <c r="E32" s="6"/>
      <c r="F32" s="6"/>
      <c r="G32" s="34"/>
      <c r="H32" s="34"/>
      <c r="I32" s="34"/>
      <c r="J32" s="34"/>
      <c r="K32" s="6"/>
      <c r="L32" s="6"/>
      <c r="M32" s="6"/>
      <c r="N32" s="6"/>
      <c r="O32" s="6"/>
      <c r="P32" s="6"/>
      <c r="Q32" s="6"/>
      <c r="R32" s="18"/>
    </row>
    <row r="33" spans="2:18" ht="12.75">
      <c r="B33" s="15"/>
      <c r="C33" s="6"/>
      <c r="D33" s="6"/>
      <c r="G33" s="34"/>
      <c r="H33" s="34"/>
      <c r="I33" s="34"/>
      <c r="J33" s="34"/>
      <c r="K33" s="6"/>
      <c r="L33" s="6"/>
      <c r="M33" s="6"/>
      <c r="N33" s="6"/>
      <c r="O33" s="6"/>
      <c r="P33" s="6"/>
      <c r="Q33" s="6"/>
      <c r="R33" s="18"/>
    </row>
    <row r="34" spans="2:18" ht="12.75">
      <c r="B34" s="15"/>
      <c r="C34" s="6"/>
      <c r="D34" s="6"/>
      <c r="E34" s="6"/>
      <c r="F34" s="6"/>
      <c r="G34" s="34"/>
      <c r="H34" s="34"/>
      <c r="I34" s="34"/>
      <c r="J34" s="34"/>
      <c r="K34" s="6"/>
      <c r="L34" s="6"/>
      <c r="M34" s="6"/>
      <c r="N34" s="6"/>
      <c r="O34" s="6"/>
      <c r="P34" s="6"/>
      <c r="Q34" s="6"/>
      <c r="R34" s="18"/>
    </row>
    <row r="35" spans="2:18" ht="12.75">
      <c r="B35" s="15"/>
      <c r="C35" s="6"/>
      <c r="D35" s="6"/>
      <c r="E35" s="6"/>
      <c r="F35" s="6"/>
      <c r="G35" s="34"/>
      <c r="H35" s="34"/>
      <c r="I35" s="34"/>
      <c r="J35" s="34"/>
      <c r="K35" s="6"/>
      <c r="L35" s="6"/>
      <c r="M35" s="6"/>
      <c r="N35" s="6"/>
      <c r="O35" s="6"/>
      <c r="P35" s="6"/>
      <c r="Q35" s="6"/>
      <c r="R35" s="18"/>
    </row>
    <row r="36" spans="2:18" ht="12.75">
      <c r="B36" s="15"/>
      <c r="C36" s="6"/>
      <c r="D36" s="6"/>
      <c r="E36" s="6"/>
      <c r="F36" s="6"/>
      <c r="G36" s="34"/>
      <c r="H36" s="34"/>
      <c r="I36" s="34"/>
      <c r="J36" s="34"/>
      <c r="K36" s="6"/>
      <c r="L36" s="6"/>
      <c r="M36" s="6"/>
      <c r="N36" s="6"/>
      <c r="O36" s="6"/>
      <c r="P36" s="6"/>
      <c r="Q36" s="6"/>
      <c r="R36" s="18"/>
    </row>
    <row r="37" spans="2:18" ht="15.75">
      <c r="B37" s="15"/>
      <c r="C37" s="6"/>
      <c r="D37" s="6"/>
      <c r="E37" s="76" t="s">
        <v>20</v>
      </c>
      <c r="F37" s="76"/>
      <c r="G37" s="6"/>
      <c r="H37" s="2" t="s">
        <v>15</v>
      </c>
      <c r="I37" s="72" t="s">
        <v>16</v>
      </c>
      <c r="J37" s="74"/>
      <c r="K37" s="74"/>
      <c r="L37" s="73"/>
      <c r="M37" s="6"/>
      <c r="N37" s="6"/>
      <c r="O37" s="6"/>
      <c r="P37" s="6"/>
      <c r="Q37" s="6"/>
      <c r="R37" s="18"/>
    </row>
    <row r="38" spans="2:18" ht="12.75">
      <c r="B38" s="15"/>
      <c r="C38" s="6"/>
      <c r="D38" s="19"/>
      <c r="E38" s="2" t="s">
        <v>18</v>
      </c>
      <c r="F38" s="13">
        <v>2.5</v>
      </c>
      <c r="G38" s="6"/>
      <c r="H38" s="5">
        <v>62.5</v>
      </c>
      <c r="I38" s="72" t="s">
        <v>17</v>
      </c>
      <c r="J38" s="74"/>
      <c r="K38" s="74"/>
      <c r="L38" s="73"/>
      <c r="M38" s="6"/>
      <c r="N38" s="6"/>
      <c r="O38" s="6"/>
      <c r="P38" s="6"/>
      <c r="Q38" s="6"/>
      <c r="R38" s="18"/>
    </row>
    <row r="39" spans="2:18" s="6" customFormat="1" ht="12.75">
      <c r="B39" s="15"/>
      <c r="I39" s="34"/>
      <c r="J39" s="34"/>
      <c r="R39" s="18"/>
    </row>
    <row r="40" spans="2:18" ht="12.75">
      <c r="B40" s="15"/>
      <c r="C40" s="6"/>
      <c r="D40" s="6"/>
      <c r="E40" s="6"/>
      <c r="F40" s="6"/>
      <c r="G40" s="6"/>
      <c r="H40" s="6"/>
      <c r="I40" s="34"/>
      <c r="J40" s="34"/>
      <c r="K40" s="6"/>
      <c r="L40" s="6"/>
      <c r="M40" s="6"/>
      <c r="N40" s="6"/>
      <c r="O40" s="6"/>
      <c r="P40" s="6"/>
      <c r="Q40" s="6"/>
      <c r="R40" s="18"/>
    </row>
    <row r="41" spans="2:18" ht="15.75">
      <c r="B41" s="15"/>
      <c r="C41" s="6"/>
      <c r="D41" s="6"/>
      <c r="E41" s="76" t="s">
        <v>13</v>
      </c>
      <c r="F41" s="76"/>
      <c r="G41" s="6"/>
      <c r="H41" s="2" t="s">
        <v>14</v>
      </c>
      <c r="I41" s="72" t="s">
        <v>16</v>
      </c>
      <c r="J41" s="74"/>
      <c r="K41" s="74"/>
      <c r="L41" s="73"/>
      <c r="M41" s="6"/>
      <c r="N41" s="6"/>
      <c r="O41" s="6"/>
      <c r="P41" s="6"/>
      <c r="Q41" s="6"/>
      <c r="R41" s="18"/>
    </row>
    <row r="42" spans="2:18" ht="12.75">
      <c r="B42" s="15"/>
      <c r="C42" s="6"/>
      <c r="D42" s="19"/>
      <c r="E42" s="2" t="s">
        <v>18</v>
      </c>
      <c r="F42" s="13">
        <v>2.5</v>
      </c>
      <c r="G42" s="14"/>
      <c r="H42" s="5">
        <v>100</v>
      </c>
      <c r="I42" s="72" t="s">
        <v>17</v>
      </c>
      <c r="J42" s="74"/>
      <c r="K42" s="74"/>
      <c r="L42" s="73"/>
      <c r="M42" s="6"/>
      <c r="N42" s="6"/>
      <c r="O42" s="6"/>
      <c r="P42" s="6"/>
      <c r="Q42" s="6"/>
      <c r="R42" s="18"/>
    </row>
    <row r="43" spans="2:18" ht="12.75">
      <c r="B43" s="15"/>
      <c r="C43" s="6"/>
      <c r="D43" s="6"/>
      <c r="E43" s="6"/>
      <c r="F43" s="6"/>
      <c r="G43" s="34"/>
      <c r="H43" s="34"/>
      <c r="I43" s="34"/>
      <c r="J43" s="34"/>
      <c r="K43" s="6"/>
      <c r="L43" s="6"/>
      <c r="M43" s="6"/>
      <c r="N43" s="6"/>
      <c r="O43" s="6"/>
      <c r="P43" s="6"/>
      <c r="Q43" s="6"/>
      <c r="R43" s="18"/>
    </row>
    <row r="44" spans="2:18" ht="12.75">
      <c r="B44" s="15"/>
      <c r="C44" s="6"/>
      <c r="D44" s="6"/>
      <c r="E44" s="6"/>
      <c r="F44" s="6"/>
      <c r="G44" s="34"/>
      <c r="H44" s="34"/>
      <c r="I44" s="34"/>
      <c r="J44" s="34"/>
      <c r="K44" s="6"/>
      <c r="L44" s="6"/>
      <c r="M44" s="6"/>
      <c r="N44" s="6"/>
      <c r="O44" s="6"/>
      <c r="P44" s="6"/>
      <c r="Q44" s="6"/>
      <c r="R44" s="18"/>
    </row>
    <row r="45" spans="2:18" ht="12.75">
      <c r="B45" s="15"/>
      <c r="C45" s="6"/>
      <c r="D45" s="6"/>
      <c r="E45" s="6"/>
      <c r="F45" s="6"/>
      <c r="G45" s="34"/>
      <c r="H45" s="34"/>
      <c r="I45" s="34"/>
      <c r="J45" s="34"/>
      <c r="K45" s="6"/>
      <c r="L45" s="6"/>
      <c r="M45" s="6"/>
      <c r="N45" s="6"/>
      <c r="O45" s="6"/>
      <c r="P45" s="6"/>
      <c r="Q45" s="6"/>
      <c r="R45" s="18"/>
    </row>
    <row r="46" spans="2:18" ht="12.75">
      <c r="B46" s="15"/>
      <c r="C46" s="6"/>
      <c r="D46" s="6"/>
      <c r="E46" s="6"/>
      <c r="F46" s="6"/>
      <c r="G46" s="6"/>
      <c r="H46" s="6"/>
      <c r="I46" s="6"/>
      <c r="J46" s="6"/>
      <c r="K46" s="6"/>
      <c r="L46" s="6"/>
      <c r="M46" s="6"/>
      <c r="N46" s="6"/>
      <c r="O46" s="6"/>
      <c r="P46" s="6"/>
      <c r="Q46" s="6"/>
      <c r="R46" s="18"/>
    </row>
    <row r="47" spans="2:18" ht="12.75">
      <c r="B47" s="15"/>
      <c r="C47" s="6"/>
      <c r="D47" s="6"/>
      <c r="E47" s="6"/>
      <c r="F47" s="6"/>
      <c r="G47" s="6"/>
      <c r="H47" s="6"/>
      <c r="I47" s="6"/>
      <c r="J47" s="6"/>
      <c r="K47" s="6"/>
      <c r="L47" s="6"/>
      <c r="M47" s="6"/>
      <c r="N47" s="6"/>
      <c r="O47" s="6"/>
      <c r="P47" s="6"/>
      <c r="Q47" s="6"/>
      <c r="R47" s="18"/>
    </row>
    <row r="48" spans="2:18" ht="12.75">
      <c r="B48" s="15"/>
      <c r="C48" s="6"/>
      <c r="D48" s="6"/>
      <c r="E48" s="6"/>
      <c r="F48" s="6"/>
      <c r="G48" s="6"/>
      <c r="H48" s="6"/>
      <c r="I48" s="6"/>
      <c r="J48" s="6"/>
      <c r="K48" s="6"/>
      <c r="L48" s="6"/>
      <c r="M48" s="6"/>
      <c r="N48" s="6"/>
      <c r="O48" s="6"/>
      <c r="P48" s="6"/>
      <c r="Q48" s="6"/>
      <c r="R48" s="18"/>
    </row>
    <row r="49" spans="2:18" ht="12.75">
      <c r="B49" s="15"/>
      <c r="C49" s="6"/>
      <c r="D49" s="33"/>
      <c r="E49" s="23" t="s">
        <v>32</v>
      </c>
      <c r="F49" s="4">
        <v>8</v>
      </c>
      <c r="G49" s="6" t="s">
        <v>11</v>
      </c>
      <c r="H49" s="40">
        <v>3</v>
      </c>
      <c r="I49" s="6" t="s">
        <v>12</v>
      </c>
      <c r="J49" s="6"/>
      <c r="K49" s="6"/>
      <c r="L49" s="6"/>
      <c r="M49" s="6"/>
      <c r="N49" s="6"/>
      <c r="O49" s="6"/>
      <c r="P49" s="6"/>
      <c r="Q49" s="6"/>
      <c r="R49" s="18"/>
    </row>
    <row r="50" spans="2:18" ht="12.75">
      <c r="B50" s="15"/>
      <c r="C50" s="6"/>
      <c r="D50" s="6"/>
      <c r="E50" s="6"/>
      <c r="F50" s="6"/>
      <c r="G50" s="6"/>
      <c r="H50" s="6"/>
      <c r="I50" s="6"/>
      <c r="J50" s="6"/>
      <c r="K50" s="6"/>
      <c r="L50" s="6"/>
      <c r="M50" s="6"/>
      <c r="N50" s="6"/>
      <c r="O50" s="6"/>
      <c r="P50" s="6"/>
      <c r="Q50" s="6"/>
      <c r="R50" s="18"/>
    </row>
    <row r="51" spans="2:18" ht="12.75">
      <c r="B51" s="15"/>
      <c r="C51" s="33"/>
      <c r="D51" s="33"/>
      <c r="K51" s="6"/>
      <c r="L51" s="6"/>
      <c r="M51" s="6"/>
      <c r="N51" s="74" t="s">
        <v>39</v>
      </c>
      <c r="O51" s="74"/>
      <c r="P51" s="74"/>
      <c r="Q51" s="6"/>
      <c r="R51" s="18"/>
    </row>
    <row r="52" spans="2:18" ht="12.75">
      <c r="B52" s="15"/>
      <c r="C52" s="6"/>
      <c r="D52" s="6"/>
      <c r="E52" s="23" t="s">
        <v>33</v>
      </c>
      <c r="F52" s="3">
        <v>24</v>
      </c>
      <c r="G52" s="6" t="s">
        <v>40</v>
      </c>
      <c r="H52" s="43">
        <v>3</v>
      </c>
      <c r="I52" s="79" t="s">
        <v>41</v>
      </c>
      <c r="J52" s="80"/>
      <c r="K52" s="6"/>
      <c r="L52" s="6"/>
      <c r="M52" s="6"/>
      <c r="N52" s="6"/>
      <c r="O52" s="6"/>
      <c r="P52" s="6"/>
      <c r="Q52" s="6"/>
      <c r="R52" s="18"/>
    </row>
    <row r="53" spans="2:18" ht="12.75">
      <c r="B53" s="15"/>
      <c r="C53" s="6"/>
      <c r="D53" s="6"/>
      <c r="E53" s="6"/>
      <c r="F53" s="6"/>
      <c r="G53" s="6"/>
      <c r="H53" s="6"/>
      <c r="I53" s="6"/>
      <c r="J53" s="6"/>
      <c r="K53" s="6"/>
      <c r="L53" s="6"/>
      <c r="M53" s="6"/>
      <c r="N53" s="6"/>
      <c r="O53" s="6"/>
      <c r="P53" s="6"/>
      <c r="Q53" s="6"/>
      <c r="R53" s="18"/>
    </row>
    <row r="54" spans="2:18" ht="12.75">
      <c r="B54" s="15"/>
      <c r="C54" s="6"/>
      <c r="D54" s="6" t="s">
        <v>28</v>
      </c>
      <c r="E54" s="21" t="s">
        <v>27</v>
      </c>
      <c r="F54" s="6"/>
      <c r="G54" s="6"/>
      <c r="H54" s="6"/>
      <c r="I54" s="6"/>
      <c r="J54" s="6"/>
      <c r="K54" s="6"/>
      <c r="L54" s="6"/>
      <c r="M54" s="6"/>
      <c r="N54" s="6"/>
      <c r="O54" s="6"/>
      <c r="P54" s="6"/>
      <c r="Q54" s="6"/>
      <c r="R54" s="18"/>
    </row>
    <row r="55" spans="2:18" ht="12.75">
      <c r="B55" s="15"/>
      <c r="C55" s="6"/>
      <c r="D55" s="6"/>
      <c r="E55" s="21" t="s">
        <v>46</v>
      </c>
      <c r="F55" s="6"/>
      <c r="G55" s="6"/>
      <c r="H55" s="6"/>
      <c r="I55" s="6"/>
      <c r="J55" s="6"/>
      <c r="K55" s="6"/>
      <c r="L55" s="6"/>
      <c r="M55" s="6"/>
      <c r="N55" s="6"/>
      <c r="O55" s="6"/>
      <c r="P55" s="6"/>
      <c r="Q55" s="6"/>
      <c r="R55" s="18"/>
    </row>
    <row r="56" spans="2:18" ht="12.75">
      <c r="B56" s="15"/>
      <c r="C56" s="6"/>
      <c r="D56" s="6"/>
      <c r="E56" s="21"/>
      <c r="F56" s="6"/>
      <c r="G56" s="6"/>
      <c r="H56" s="6"/>
      <c r="I56" s="6"/>
      <c r="J56" s="6"/>
      <c r="K56" s="6"/>
      <c r="L56" s="6"/>
      <c r="M56" s="6"/>
      <c r="N56" s="6"/>
      <c r="O56" s="6"/>
      <c r="P56" s="46"/>
      <c r="Q56" s="6"/>
      <c r="R56" s="18"/>
    </row>
    <row r="57" spans="2:18" ht="12.75">
      <c r="B57" s="15"/>
      <c r="C57" s="6"/>
      <c r="D57" s="6"/>
      <c r="E57" s="21"/>
      <c r="F57" s="6"/>
      <c r="G57" s="6"/>
      <c r="H57" s="6"/>
      <c r="I57" s="6"/>
      <c r="J57" s="6"/>
      <c r="K57" s="6"/>
      <c r="L57" s="6"/>
      <c r="M57" s="6"/>
      <c r="N57" s="6"/>
      <c r="O57" s="6"/>
      <c r="P57" s="6"/>
      <c r="Q57" s="6"/>
      <c r="R57" s="18"/>
    </row>
    <row r="58" spans="2:18" ht="12.75">
      <c r="B58" s="15"/>
      <c r="C58" s="6"/>
      <c r="D58" s="6"/>
      <c r="E58" s="21"/>
      <c r="F58" s="6"/>
      <c r="G58" s="6"/>
      <c r="H58" s="6"/>
      <c r="I58" s="6"/>
      <c r="J58" s="6"/>
      <c r="K58" s="6"/>
      <c r="L58" s="6"/>
      <c r="M58" s="6"/>
      <c r="N58" s="6"/>
      <c r="O58" s="6"/>
      <c r="P58" s="6"/>
      <c r="Q58" s="6"/>
      <c r="R58" s="18"/>
    </row>
    <row r="59" spans="2:18" ht="12.75">
      <c r="B59" s="15"/>
      <c r="C59" s="6"/>
      <c r="D59" s="6"/>
      <c r="E59" s="21"/>
      <c r="F59" s="6"/>
      <c r="G59" s="6"/>
      <c r="H59" s="6"/>
      <c r="I59" s="6"/>
      <c r="J59" s="6"/>
      <c r="K59" s="6"/>
      <c r="L59" s="6"/>
      <c r="M59" s="21" t="s">
        <v>53</v>
      </c>
      <c r="N59" s="6"/>
      <c r="O59" s="6"/>
      <c r="P59" s="6"/>
      <c r="Q59" s="6"/>
      <c r="R59" s="18"/>
    </row>
    <row r="60" spans="2:18" ht="12.75">
      <c r="B60" s="15"/>
      <c r="C60" s="6"/>
      <c r="D60" s="6"/>
      <c r="E60" s="21"/>
      <c r="F60" s="6"/>
      <c r="G60" s="6"/>
      <c r="H60" s="6"/>
      <c r="I60" s="6"/>
      <c r="J60" s="6"/>
      <c r="K60" s="6"/>
      <c r="L60" s="6"/>
      <c r="M60" s="6"/>
      <c r="N60" s="6"/>
      <c r="O60" s="6"/>
      <c r="P60" s="6"/>
      <c r="Q60" s="6"/>
      <c r="R60" s="18"/>
    </row>
    <row r="61" spans="2:18" ht="12.75">
      <c r="B61" s="15"/>
      <c r="C61" s="6"/>
      <c r="D61" s="6"/>
      <c r="E61" s="21"/>
      <c r="F61" s="6"/>
      <c r="G61" s="6"/>
      <c r="H61" s="6"/>
      <c r="I61" s="6"/>
      <c r="J61" s="6"/>
      <c r="K61" s="6"/>
      <c r="L61" s="6"/>
      <c r="M61" s="6"/>
      <c r="N61" s="6" t="s">
        <v>51</v>
      </c>
      <c r="O61" s="6"/>
      <c r="P61" s="43">
        <v>12.8</v>
      </c>
      <c r="Q61" s="6" t="s">
        <v>52</v>
      </c>
      <c r="R61" s="18"/>
    </row>
    <row r="62" spans="2:18" ht="12.75">
      <c r="B62" s="15"/>
      <c r="C62" s="6"/>
      <c r="D62" s="6"/>
      <c r="E62" s="21"/>
      <c r="F62" s="6"/>
      <c r="G62" s="6"/>
      <c r="H62" s="6"/>
      <c r="I62" s="6"/>
      <c r="J62" s="6"/>
      <c r="K62" s="6"/>
      <c r="L62" s="6"/>
      <c r="M62" s="6"/>
      <c r="N62" s="6"/>
      <c r="O62" s="6"/>
      <c r="P62" s="6"/>
      <c r="Q62" s="6"/>
      <c r="R62" s="18"/>
    </row>
    <row r="63" spans="2:18" ht="12.75">
      <c r="B63" s="15"/>
      <c r="C63" s="6"/>
      <c r="D63" s="6"/>
      <c r="E63" s="21"/>
      <c r="F63" s="6"/>
      <c r="G63" s="6"/>
      <c r="H63" s="6"/>
      <c r="I63" s="6"/>
      <c r="J63" s="6"/>
      <c r="K63" s="6"/>
      <c r="L63" s="6"/>
      <c r="M63" s="6"/>
      <c r="N63" s="6"/>
      <c r="O63" s="6"/>
      <c r="P63" s="6"/>
      <c r="Q63" s="6"/>
      <c r="R63" s="18"/>
    </row>
    <row r="64" spans="2:18" ht="12.75">
      <c r="B64" s="15"/>
      <c r="C64" s="6"/>
      <c r="D64" s="6"/>
      <c r="E64" s="21"/>
      <c r="F64" s="6"/>
      <c r="G64" s="6"/>
      <c r="H64" s="6"/>
      <c r="I64" s="6"/>
      <c r="J64" s="6"/>
      <c r="K64" s="6"/>
      <c r="L64" s="6"/>
      <c r="M64" s="74" t="s">
        <v>49</v>
      </c>
      <c r="N64" s="74"/>
      <c r="O64" s="74"/>
      <c r="P64" s="47">
        <v>0.6192384570357357</v>
      </c>
      <c r="Q64" s="6"/>
      <c r="R64" s="18"/>
    </row>
    <row r="65" spans="2:18" ht="12.75">
      <c r="B65" s="15"/>
      <c r="C65" s="6"/>
      <c r="D65" s="6"/>
      <c r="E65" s="21"/>
      <c r="F65" s="6"/>
      <c r="G65" s="6"/>
      <c r="H65" s="6"/>
      <c r="I65" s="6"/>
      <c r="J65" s="6"/>
      <c r="K65" s="6"/>
      <c r="L65" s="6"/>
      <c r="M65" s="74" t="s">
        <v>50</v>
      </c>
      <c r="N65" s="74"/>
      <c r="O65" s="74"/>
      <c r="P65" s="48">
        <v>0.47774337805013967</v>
      </c>
      <c r="Q65" s="6"/>
      <c r="R65" s="18"/>
    </row>
    <row r="66" spans="2:18" ht="12.75">
      <c r="B66" s="15"/>
      <c r="C66" s="6"/>
      <c r="D66" s="6"/>
      <c r="E66" s="21"/>
      <c r="F66" s="6"/>
      <c r="G66" s="6"/>
      <c r="H66" s="6"/>
      <c r="I66" s="6"/>
      <c r="J66" s="6"/>
      <c r="K66" s="6"/>
      <c r="L66" s="6"/>
      <c r="M66" s="74" t="s">
        <v>54</v>
      </c>
      <c r="N66" s="74"/>
      <c r="O66" s="74"/>
      <c r="P66" s="47">
        <v>0.1988552371969333</v>
      </c>
      <c r="Q66" s="49">
        <v>2.5453470361207464</v>
      </c>
      <c r="R66" s="18"/>
    </row>
    <row r="67" spans="2:18" ht="12.75">
      <c r="B67" s="15"/>
      <c r="C67" s="6"/>
      <c r="D67" s="6"/>
      <c r="E67" s="21"/>
      <c r="F67" s="6"/>
      <c r="G67" s="6"/>
      <c r="H67" s="6"/>
      <c r="I67" s="6"/>
      <c r="J67" s="6"/>
      <c r="K67" s="6"/>
      <c r="L67" s="6"/>
      <c r="M67" s="6"/>
      <c r="N67" s="6"/>
      <c r="O67" s="6"/>
      <c r="P67" s="47"/>
      <c r="Q67" s="50" t="s">
        <v>57</v>
      </c>
      <c r="R67" s="18"/>
    </row>
    <row r="68" spans="2:18" ht="12.75">
      <c r="B68" s="15"/>
      <c r="C68" s="6"/>
      <c r="D68" s="6"/>
      <c r="E68" s="21"/>
      <c r="F68" s="6"/>
      <c r="G68" s="6"/>
      <c r="H68" s="6"/>
      <c r="I68" s="6"/>
      <c r="J68" s="6"/>
      <c r="K68" s="6"/>
      <c r="L68" s="6"/>
      <c r="M68" s="6"/>
      <c r="N68" s="6"/>
      <c r="O68" s="61"/>
      <c r="P68" s="6"/>
      <c r="Q68" s="6"/>
      <c r="R68" s="18"/>
    </row>
    <row r="69" spans="2:18" ht="12.75">
      <c r="B69" s="15"/>
      <c r="C69" s="6"/>
      <c r="D69" s="6"/>
      <c r="E69" s="21"/>
      <c r="F69" s="6"/>
      <c r="G69" s="6"/>
      <c r="H69" s="6"/>
      <c r="I69" s="6"/>
      <c r="J69" s="6"/>
      <c r="K69" s="6"/>
      <c r="L69" s="6"/>
      <c r="M69" s="6"/>
      <c r="N69" s="6" t="s">
        <v>55</v>
      </c>
      <c r="O69" s="6"/>
      <c r="P69" s="4">
        <v>772.7039988872139</v>
      </c>
      <c r="Q69" s="6" t="s">
        <v>52</v>
      </c>
      <c r="R69" s="18"/>
    </row>
    <row r="70" spans="2:18" ht="12.75">
      <c r="B70" s="15"/>
      <c r="C70" s="6"/>
      <c r="D70" s="6"/>
      <c r="E70" s="21"/>
      <c r="F70" s="6"/>
      <c r="G70" s="6"/>
      <c r="H70" s="6"/>
      <c r="I70" s="6"/>
      <c r="J70" s="6"/>
      <c r="K70" s="6"/>
      <c r="L70" s="6"/>
      <c r="M70" s="6"/>
      <c r="N70" s="6"/>
      <c r="O70" s="6"/>
      <c r="P70" s="6"/>
      <c r="Q70" s="6"/>
      <c r="R70" s="18"/>
    </row>
    <row r="71" spans="2:18" ht="12.75">
      <c r="B71" s="15"/>
      <c r="C71" s="6"/>
      <c r="D71" s="6"/>
      <c r="E71" s="21"/>
      <c r="F71" s="6"/>
      <c r="G71" s="6"/>
      <c r="H71" s="6"/>
      <c r="I71" s="6"/>
      <c r="J71" s="6"/>
      <c r="K71" s="6"/>
      <c r="L71" s="6"/>
      <c r="R71" s="18"/>
    </row>
    <row r="72" spans="2:18" ht="12.75">
      <c r="B72" s="15"/>
      <c r="C72" s="6"/>
      <c r="D72" s="6"/>
      <c r="E72" s="21"/>
      <c r="F72" s="6"/>
      <c r="G72" s="6"/>
      <c r="H72" s="6"/>
      <c r="I72" s="6"/>
      <c r="J72" s="6"/>
      <c r="K72" s="6"/>
      <c r="L72" s="6"/>
      <c r="R72" s="18"/>
    </row>
    <row r="73" spans="2:18" ht="12.75">
      <c r="B73" s="15"/>
      <c r="C73" s="6"/>
      <c r="D73" s="6"/>
      <c r="E73" s="21"/>
      <c r="F73" s="6"/>
      <c r="G73" s="6"/>
      <c r="H73" s="6"/>
      <c r="I73" s="6"/>
      <c r="J73" s="6"/>
      <c r="K73" s="6"/>
      <c r="L73" s="6"/>
      <c r="R73" s="18"/>
    </row>
    <row r="74" spans="2:18" ht="12.75">
      <c r="B74" s="15"/>
      <c r="C74" s="6"/>
      <c r="D74" s="6"/>
      <c r="E74" s="75" t="s">
        <v>70</v>
      </c>
      <c r="F74" s="75" t="s">
        <v>66</v>
      </c>
      <c r="G74" s="62"/>
      <c r="I74" s="75" t="s">
        <v>68</v>
      </c>
      <c r="J74" s="75" t="s">
        <v>67</v>
      </c>
      <c r="L74" s="75" t="s">
        <v>69</v>
      </c>
      <c r="R74" s="18"/>
    </row>
    <row r="75" spans="2:18" ht="21" customHeight="1">
      <c r="B75" s="15"/>
      <c r="C75" s="6"/>
      <c r="D75" s="6"/>
      <c r="E75" s="75"/>
      <c r="F75" s="75"/>
      <c r="G75" s="62"/>
      <c r="I75" s="75"/>
      <c r="J75" s="75"/>
      <c r="L75" s="75"/>
      <c r="R75" s="18"/>
    </row>
    <row r="76" spans="2:18" ht="12.75">
      <c r="B76" s="15"/>
      <c r="C76" s="6"/>
      <c r="D76" s="6"/>
      <c r="E76" s="75"/>
      <c r="F76" s="75"/>
      <c r="G76" s="62"/>
      <c r="I76" s="75"/>
      <c r="J76" s="75"/>
      <c r="L76" s="75"/>
      <c r="R76" s="18"/>
    </row>
    <row r="77" spans="2:18" ht="12.75">
      <c r="B77" s="15"/>
      <c r="C77" s="6"/>
      <c r="D77" s="6"/>
      <c r="E77" s="75"/>
      <c r="F77" s="75"/>
      <c r="G77" s="63"/>
      <c r="I77" s="75"/>
      <c r="J77" s="75"/>
      <c r="L77" s="75"/>
      <c r="M77" s="21"/>
      <c r="N77" s="6"/>
      <c r="O77" s="6"/>
      <c r="P77" s="6"/>
      <c r="Q77" s="6"/>
      <c r="R77" s="18"/>
    </row>
    <row r="78" spans="2:18" ht="12.75" customHeight="1">
      <c r="B78" s="15"/>
      <c r="C78" s="6"/>
      <c r="D78" s="6"/>
      <c r="E78" s="6"/>
      <c r="F78" s="6"/>
      <c r="G78" s="6"/>
      <c r="I78" s="6"/>
      <c r="J78" s="6"/>
      <c r="L78" s="6"/>
      <c r="M78" s="37"/>
      <c r="N78" s="6"/>
      <c r="O78" s="6"/>
      <c r="P78" s="6"/>
      <c r="Q78" s="6"/>
      <c r="R78" s="18"/>
    </row>
    <row r="79" spans="2:18" ht="12.75" customHeight="1">
      <c r="B79" s="15"/>
      <c r="C79" s="19" t="s">
        <v>71</v>
      </c>
      <c r="D79" s="24">
        <v>1</v>
      </c>
      <c r="E79" s="28" t="s">
        <v>42</v>
      </c>
      <c r="F79" s="58">
        <v>0</v>
      </c>
      <c r="G79" s="72" t="s">
        <v>72</v>
      </c>
      <c r="H79" s="73"/>
      <c r="I79" s="59">
        <v>10</v>
      </c>
      <c r="J79" s="28">
        <v>0.6280189715333387</v>
      </c>
      <c r="K79" s="1" t="s">
        <v>73</v>
      </c>
      <c r="L79" s="40">
        <v>36</v>
      </c>
      <c r="M79" s="72" t="s">
        <v>74</v>
      </c>
      <c r="N79" s="74"/>
      <c r="O79" s="74"/>
      <c r="P79" s="6"/>
      <c r="Q79" s="6"/>
      <c r="R79" s="18"/>
    </row>
    <row r="80" spans="2:18" ht="12.75">
      <c r="B80" s="15"/>
      <c r="C80" s="6"/>
      <c r="D80" s="24">
        <v>2</v>
      </c>
      <c r="E80" s="28">
        <v>0.6192384570357357</v>
      </c>
      <c r="F80" s="58">
        <v>15</v>
      </c>
      <c r="G80" s="6"/>
      <c r="I80" s="59">
        <v>10</v>
      </c>
      <c r="J80" s="28">
        <v>0.6406939177144827</v>
      </c>
      <c r="L80" s="40">
        <v>36</v>
      </c>
      <c r="M80" s="21"/>
      <c r="N80" s="6"/>
      <c r="O80" s="6"/>
      <c r="P80" s="6"/>
      <c r="Q80" s="6"/>
      <c r="R80" s="18"/>
    </row>
    <row r="81" spans="2:18" ht="12.75">
      <c r="B81" s="15"/>
      <c r="C81" s="6"/>
      <c r="D81" s="24">
        <v>2</v>
      </c>
      <c r="E81" s="28">
        <v>0.6192384570357357</v>
      </c>
      <c r="F81" s="58">
        <v>30</v>
      </c>
      <c r="G81" s="6"/>
      <c r="I81" s="59">
        <v>20</v>
      </c>
      <c r="J81" s="28">
        <v>0.35570995924401777</v>
      </c>
      <c r="L81" s="40">
        <v>18</v>
      </c>
      <c r="R81" s="18"/>
    </row>
    <row r="82" spans="2:18" ht="12.75">
      <c r="B82" s="39"/>
      <c r="C82" s="6"/>
      <c r="D82" s="24">
        <v>2</v>
      </c>
      <c r="E82" s="28">
        <v>0.6192384570357357</v>
      </c>
      <c r="F82" s="58">
        <v>45</v>
      </c>
      <c r="G82" s="6"/>
      <c r="I82" s="59">
        <v>20</v>
      </c>
      <c r="J82" s="28">
        <v>0.47393938459695517</v>
      </c>
      <c r="L82" s="40">
        <v>18</v>
      </c>
      <c r="R82" s="18"/>
    </row>
    <row r="83" spans="2:18" ht="12.75">
      <c r="B83" s="15"/>
      <c r="C83" s="6"/>
      <c r="D83" s="24">
        <v>2</v>
      </c>
      <c r="E83" s="28">
        <v>0.6192384570357357</v>
      </c>
      <c r="F83" s="58">
        <v>60</v>
      </c>
      <c r="G83" s="6"/>
      <c r="I83" s="59">
        <v>30</v>
      </c>
      <c r="J83" s="28">
        <v>0.4420284573000079</v>
      </c>
      <c r="L83" s="40">
        <v>12</v>
      </c>
      <c r="R83" s="18"/>
    </row>
    <row r="84" spans="2:18" ht="12.75">
      <c r="B84" s="15"/>
      <c r="C84" s="6"/>
      <c r="D84" s="24">
        <v>2</v>
      </c>
      <c r="E84" s="28">
        <v>0.6192384570357357</v>
      </c>
      <c r="F84" s="58">
        <v>75</v>
      </c>
      <c r="G84" s="6"/>
      <c r="I84" s="59">
        <v>70</v>
      </c>
      <c r="J84" s="28">
        <v>0.32606957791203595</v>
      </c>
      <c r="L84" s="40">
        <v>6</v>
      </c>
      <c r="R84" s="18"/>
    </row>
    <row r="85" spans="2:18" ht="12.75">
      <c r="B85" s="15"/>
      <c r="C85" s="6"/>
      <c r="D85" s="24">
        <v>0</v>
      </c>
      <c r="E85" s="28" t="s">
        <v>42</v>
      </c>
      <c r="F85" s="58">
        <v>0</v>
      </c>
      <c r="G85" s="6"/>
      <c r="I85" s="59" t="s">
        <v>42</v>
      </c>
      <c r="J85" s="28" t="s">
        <v>42</v>
      </c>
      <c r="L85" s="40" t="s">
        <v>42</v>
      </c>
      <c r="R85" s="18"/>
    </row>
    <row r="86" spans="2:18" ht="12.75">
      <c r="B86" s="15"/>
      <c r="C86" s="6"/>
      <c r="D86" s="24">
        <v>0</v>
      </c>
      <c r="E86" s="28" t="s">
        <v>42</v>
      </c>
      <c r="F86" s="58">
        <v>0</v>
      </c>
      <c r="G86" s="6"/>
      <c r="I86" s="59" t="s">
        <v>42</v>
      </c>
      <c r="J86" s="28" t="s">
        <v>42</v>
      </c>
      <c r="L86" s="40" t="s">
        <v>42</v>
      </c>
      <c r="R86" s="18"/>
    </row>
    <row r="87" spans="2:18" ht="12.75">
      <c r="B87" s="15"/>
      <c r="C87" s="6"/>
      <c r="D87" s="24">
        <v>0</v>
      </c>
      <c r="E87" s="28" t="s">
        <v>42</v>
      </c>
      <c r="F87" s="58">
        <v>0</v>
      </c>
      <c r="G87" s="6"/>
      <c r="I87" s="59" t="s">
        <v>42</v>
      </c>
      <c r="J87" s="28" t="s">
        <v>42</v>
      </c>
      <c r="L87" s="40" t="s">
        <v>42</v>
      </c>
      <c r="R87" s="18"/>
    </row>
    <row r="88" spans="2:18" ht="12.75">
      <c r="B88" s="15"/>
      <c r="C88" s="6"/>
      <c r="D88" s="24">
        <v>0</v>
      </c>
      <c r="E88" s="28" t="s">
        <v>42</v>
      </c>
      <c r="F88" s="58">
        <v>0</v>
      </c>
      <c r="G88" s="6"/>
      <c r="I88" s="59" t="s">
        <v>42</v>
      </c>
      <c r="J88" s="28" t="s">
        <v>42</v>
      </c>
      <c r="L88" s="40" t="s">
        <v>42</v>
      </c>
      <c r="R88" s="18"/>
    </row>
    <row r="89" spans="2:18" ht="12.75">
      <c r="B89" s="15"/>
      <c r="C89" s="6"/>
      <c r="D89" s="24">
        <v>0</v>
      </c>
      <c r="E89" s="28" t="s">
        <v>42</v>
      </c>
      <c r="F89" s="58">
        <v>0</v>
      </c>
      <c r="G89" s="6"/>
      <c r="I89" s="59" t="s">
        <v>42</v>
      </c>
      <c r="J89" s="28" t="s">
        <v>42</v>
      </c>
      <c r="L89" s="40" t="s">
        <v>42</v>
      </c>
      <c r="R89" s="18"/>
    </row>
    <row r="90" spans="2:18" ht="12.75">
      <c r="B90" s="15"/>
      <c r="C90" s="6"/>
      <c r="D90" s="24">
        <v>0</v>
      </c>
      <c r="E90" s="28" t="s">
        <v>42</v>
      </c>
      <c r="F90" s="58">
        <v>0</v>
      </c>
      <c r="G90" s="6"/>
      <c r="I90" s="59" t="s">
        <v>42</v>
      </c>
      <c r="J90" s="28" t="s">
        <v>42</v>
      </c>
      <c r="L90" s="40" t="s">
        <v>42</v>
      </c>
      <c r="R90" s="18"/>
    </row>
    <row r="91" spans="2:18" ht="12.75">
      <c r="B91" s="15"/>
      <c r="C91" s="6"/>
      <c r="D91" s="24">
        <v>0</v>
      </c>
      <c r="E91" s="28" t="s">
        <v>42</v>
      </c>
      <c r="F91" s="58">
        <v>0</v>
      </c>
      <c r="G91" s="6"/>
      <c r="I91" s="59" t="s">
        <v>42</v>
      </c>
      <c r="J91" s="28" t="s">
        <v>42</v>
      </c>
      <c r="L91" s="40" t="s">
        <v>42</v>
      </c>
      <c r="R91" s="18"/>
    </row>
    <row r="92" spans="2:61" ht="12.75">
      <c r="B92" s="15"/>
      <c r="C92" s="6"/>
      <c r="D92" s="24">
        <v>0</v>
      </c>
      <c r="E92" s="28" t="s">
        <v>42</v>
      </c>
      <c r="F92" s="58">
        <v>0</v>
      </c>
      <c r="G92" s="6"/>
      <c r="I92" s="59" t="s">
        <v>42</v>
      </c>
      <c r="J92" s="28" t="s">
        <v>42</v>
      </c>
      <c r="L92" s="40" t="s">
        <v>42</v>
      </c>
      <c r="R92" s="18"/>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row>
    <row r="93" spans="2:18" ht="12.75">
      <c r="B93" s="15"/>
      <c r="C93" s="6"/>
      <c r="D93" s="24">
        <v>0</v>
      </c>
      <c r="E93" s="28" t="s">
        <v>42</v>
      </c>
      <c r="F93" s="58">
        <v>0</v>
      </c>
      <c r="G93" s="6"/>
      <c r="I93" s="59" t="s">
        <v>42</v>
      </c>
      <c r="J93" s="28" t="s">
        <v>42</v>
      </c>
      <c r="L93" s="40" t="s">
        <v>42</v>
      </c>
      <c r="M93" s="6"/>
      <c r="N93" s="6"/>
      <c r="O93" s="6"/>
      <c r="P93" s="6"/>
      <c r="Q93" s="6"/>
      <c r="R93" s="18"/>
    </row>
    <row r="94" spans="2:18" ht="12.75">
      <c r="B94" s="15"/>
      <c r="C94" s="29"/>
      <c r="D94" s="24">
        <v>0</v>
      </c>
      <c r="E94" s="28" t="s">
        <v>42</v>
      </c>
      <c r="F94" s="58">
        <v>0</v>
      </c>
      <c r="G94" s="6"/>
      <c r="I94" s="59" t="s">
        <v>42</v>
      </c>
      <c r="J94" s="28" t="s">
        <v>42</v>
      </c>
      <c r="L94" s="40" t="s">
        <v>42</v>
      </c>
      <c r="M94" s="36"/>
      <c r="N94" s="6"/>
      <c r="O94" s="6"/>
      <c r="P94" s="6"/>
      <c r="Q94" s="6"/>
      <c r="R94" s="18"/>
    </row>
    <row r="95" spans="2:18" ht="12.75">
      <c r="B95" s="15"/>
      <c r="C95" s="19"/>
      <c r="D95" s="24">
        <v>0</v>
      </c>
      <c r="E95" s="28" t="s">
        <v>42</v>
      </c>
      <c r="F95" s="58">
        <v>0</v>
      </c>
      <c r="G95" s="6"/>
      <c r="I95" s="59" t="s">
        <v>42</v>
      </c>
      <c r="J95" s="28" t="s">
        <v>42</v>
      </c>
      <c r="L95" s="40" t="s">
        <v>42</v>
      </c>
      <c r="M95" s="21"/>
      <c r="N95" s="6"/>
      <c r="O95" s="6"/>
      <c r="P95" s="6"/>
      <c r="Q95" s="6"/>
      <c r="R95" s="18"/>
    </row>
    <row r="96" spans="2:18" ht="12.75">
      <c r="B96" s="15"/>
      <c r="C96" s="23"/>
      <c r="D96" s="24">
        <v>0</v>
      </c>
      <c r="E96" s="28" t="s">
        <v>42</v>
      </c>
      <c r="F96" s="58">
        <v>0</v>
      </c>
      <c r="G96" s="6"/>
      <c r="I96" s="59" t="s">
        <v>42</v>
      </c>
      <c r="J96" s="28" t="s">
        <v>42</v>
      </c>
      <c r="L96" s="40" t="s">
        <v>42</v>
      </c>
      <c r="M96" s="37"/>
      <c r="N96" s="6"/>
      <c r="O96" s="6"/>
      <c r="P96" s="6"/>
      <c r="Q96" s="6"/>
      <c r="R96" s="18"/>
    </row>
    <row r="97" spans="2:18" ht="12.75">
      <c r="B97" s="15"/>
      <c r="C97" s="19"/>
      <c r="D97" s="24">
        <v>0</v>
      </c>
      <c r="E97" s="28" t="s">
        <v>42</v>
      </c>
      <c r="F97" s="58">
        <v>0</v>
      </c>
      <c r="G97" s="6"/>
      <c r="I97" s="59" t="s">
        <v>42</v>
      </c>
      <c r="J97" s="28" t="s">
        <v>42</v>
      </c>
      <c r="L97" s="40" t="s">
        <v>42</v>
      </c>
      <c r="M97" s="21"/>
      <c r="N97" s="6"/>
      <c r="O97" s="6"/>
      <c r="P97" s="6"/>
      <c r="Q97" s="6"/>
      <c r="R97" s="18"/>
    </row>
    <row r="98" spans="2:18" ht="12.75">
      <c r="B98" s="15"/>
      <c r="C98" s="19"/>
      <c r="D98" s="24">
        <v>0</v>
      </c>
      <c r="E98" s="28" t="s">
        <v>42</v>
      </c>
      <c r="F98" s="58">
        <v>0</v>
      </c>
      <c r="G98" s="6"/>
      <c r="I98" s="59" t="s">
        <v>42</v>
      </c>
      <c r="J98" s="28" t="s">
        <v>42</v>
      </c>
      <c r="L98" s="40" t="s">
        <v>42</v>
      </c>
      <c r="M98" s="21"/>
      <c r="N98" s="6"/>
      <c r="O98" s="6"/>
      <c r="P98" s="6"/>
      <c r="Q98" s="6"/>
      <c r="R98" s="18"/>
    </row>
    <row r="99" spans="2:18" ht="12.75">
      <c r="B99" s="15"/>
      <c r="C99" s="23"/>
      <c r="D99" s="24">
        <v>0</v>
      </c>
      <c r="E99" s="28" t="s">
        <v>42</v>
      </c>
      <c r="F99" s="58">
        <v>0</v>
      </c>
      <c r="G99" s="6"/>
      <c r="I99" s="59" t="s">
        <v>42</v>
      </c>
      <c r="J99" s="28" t="s">
        <v>42</v>
      </c>
      <c r="L99" s="40" t="s">
        <v>42</v>
      </c>
      <c r="M99" s="38"/>
      <c r="N99" s="6"/>
      <c r="O99" s="6"/>
      <c r="P99" s="6"/>
      <c r="Q99" s="6"/>
      <c r="R99" s="18"/>
    </row>
    <row r="100" spans="2:18" ht="12.75">
      <c r="B100" s="15"/>
      <c r="C100" s="29"/>
      <c r="D100" s="24">
        <v>0</v>
      </c>
      <c r="E100" s="28" t="s">
        <v>42</v>
      </c>
      <c r="F100" s="58">
        <v>0</v>
      </c>
      <c r="G100" s="6"/>
      <c r="I100" s="59" t="s">
        <v>42</v>
      </c>
      <c r="J100" s="28" t="s">
        <v>42</v>
      </c>
      <c r="L100" s="40" t="s">
        <v>42</v>
      </c>
      <c r="M100" s="6"/>
      <c r="N100" s="6"/>
      <c r="O100" s="6"/>
      <c r="P100" s="6"/>
      <c r="Q100" s="6"/>
      <c r="R100" s="18"/>
    </row>
    <row r="101" spans="2:62" ht="12.75">
      <c r="B101" s="15"/>
      <c r="C101" s="6"/>
      <c r="D101" s="24">
        <v>0</v>
      </c>
      <c r="E101" s="28" t="s">
        <v>42</v>
      </c>
      <c r="F101" s="58">
        <v>0</v>
      </c>
      <c r="G101" s="6"/>
      <c r="I101" s="59" t="s">
        <v>42</v>
      </c>
      <c r="J101" s="28" t="s">
        <v>42</v>
      </c>
      <c r="L101" s="40" t="s">
        <v>42</v>
      </c>
      <c r="M101" s="6"/>
      <c r="N101" s="6"/>
      <c r="O101" s="6"/>
      <c r="P101" s="6"/>
      <c r="Q101" s="6"/>
      <c r="R101" s="18"/>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row>
    <row r="102" spans="2:62" ht="12.75">
      <c r="B102" s="15"/>
      <c r="C102" s="6"/>
      <c r="D102" s="24">
        <v>0</v>
      </c>
      <c r="E102" s="28" t="s">
        <v>42</v>
      </c>
      <c r="F102" s="58">
        <v>0</v>
      </c>
      <c r="G102" s="6"/>
      <c r="I102" s="59" t="s">
        <v>42</v>
      </c>
      <c r="J102" s="28" t="s">
        <v>42</v>
      </c>
      <c r="L102" s="40" t="s">
        <v>42</v>
      </c>
      <c r="M102" s="6"/>
      <c r="N102" s="6"/>
      <c r="O102" s="6"/>
      <c r="P102" s="6"/>
      <c r="Q102" s="6"/>
      <c r="R102" s="18"/>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6"/>
    </row>
    <row r="103" spans="2:62" ht="12.75">
      <c r="B103" s="15"/>
      <c r="C103" s="29"/>
      <c r="D103" s="24">
        <v>0</v>
      </c>
      <c r="E103" s="28" t="s">
        <v>42</v>
      </c>
      <c r="F103" s="58">
        <v>0</v>
      </c>
      <c r="G103" s="6"/>
      <c r="I103" s="59" t="s">
        <v>42</v>
      </c>
      <c r="J103" s="28" t="s">
        <v>42</v>
      </c>
      <c r="L103" s="40" t="s">
        <v>42</v>
      </c>
      <c r="M103" s="6"/>
      <c r="N103" s="6"/>
      <c r="O103" s="6"/>
      <c r="P103" s="6"/>
      <c r="Q103" s="6"/>
      <c r="R103" s="18"/>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
    </row>
    <row r="104" spans="2:62" ht="12.75">
      <c r="B104" s="15"/>
      <c r="C104" s="19"/>
      <c r="D104" s="24">
        <v>0</v>
      </c>
      <c r="E104" s="28" t="s">
        <v>42</v>
      </c>
      <c r="F104" s="58">
        <v>0</v>
      </c>
      <c r="G104" s="6"/>
      <c r="I104" s="59" t="s">
        <v>42</v>
      </c>
      <c r="J104" s="28" t="s">
        <v>42</v>
      </c>
      <c r="L104" s="40" t="s">
        <v>42</v>
      </c>
      <c r="M104" s="6"/>
      <c r="N104" s="6"/>
      <c r="O104" s="6"/>
      <c r="P104" s="6"/>
      <c r="Q104" s="6"/>
      <c r="R104" s="18"/>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6"/>
    </row>
    <row r="105" spans="2:62" ht="12.75">
      <c r="B105" s="15"/>
      <c r="C105" s="23"/>
      <c r="D105" s="24">
        <v>0</v>
      </c>
      <c r="E105" s="28" t="s">
        <v>42</v>
      </c>
      <c r="F105" s="58">
        <v>0</v>
      </c>
      <c r="G105" s="6"/>
      <c r="I105" s="59" t="s">
        <v>42</v>
      </c>
      <c r="J105" s="28" t="s">
        <v>42</v>
      </c>
      <c r="L105" s="40" t="s">
        <v>42</v>
      </c>
      <c r="M105" s="6"/>
      <c r="N105" s="6"/>
      <c r="O105" s="6"/>
      <c r="P105" s="6"/>
      <c r="Q105" s="6"/>
      <c r="R105" s="18"/>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6"/>
    </row>
    <row r="106" spans="2:62" ht="12.75">
      <c r="B106" s="15"/>
      <c r="C106" s="19"/>
      <c r="D106" s="24">
        <v>0</v>
      </c>
      <c r="E106" s="28" t="s">
        <v>42</v>
      </c>
      <c r="F106" s="58">
        <v>0</v>
      </c>
      <c r="G106" s="6"/>
      <c r="I106" s="59" t="s">
        <v>42</v>
      </c>
      <c r="J106" s="28" t="s">
        <v>42</v>
      </c>
      <c r="L106" s="40" t="s">
        <v>42</v>
      </c>
      <c r="M106" s="6"/>
      <c r="N106" s="6"/>
      <c r="O106" s="6"/>
      <c r="P106" s="6"/>
      <c r="Q106" s="6"/>
      <c r="R106" s="18"/>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6"/>
    </row>
    <row r="107" spans="2:62" ht="12.75">
      <c r="B107" s="15"/>
      <c r="C107" s="19"/>
      <c r="D107" s="24">
        <v>0</v>
      </c>
      <c r="E107" s="28" t="s">
        <v>42</v>
      </c>
      <c r="F107" s="58">
        <v>0</v>
      </c>
      <c r="G107" s="6"/>
      <c r="I107" s="59" t="s">
        <v>42</v>
      </c>
      <c r="J107" s="28" t="s">
        <v>42</v>
      </c>
      <c r="L107" s="40" t="s">
        <v>42</v>
      </c>
      <c r="M107" s="6"/>
      <c r="N107" s="6"/>
      <c r="O107" s="6"/>
      <c r="P107" s="6"/>
      <c r="Q107" s="6"/>
      <c r="R107" s="18"/>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
    </row>
    <row r="108" spans="2:62" ht="12.75">
      <c r="B108" s="15"/>
      <c r="C108" s="23"/>
      <c r="D108" s="24">
        <v>0</v>
      </c>
      <c r="E108" s="28" t="s">
        <v>42</v>
      </c>
      <c r="F108" s="58">
        <v>0</v>
      </c>
      <c r="G108" s="6"/>
      <c r="I108" s="59" t="s">
        <v>42</v>
      </c>
      <c r="J108" s="28" t="s">
        <v>42</v>
      </c>
      <c r="L108" s="40" t="s">
        <v>42</v>
      </c>
      <c r="M108" s="38"/>
      <c r="N108" s="6"/>
      <c r="O108" s="6"/>
      <c r="P108" s="6"/>
      <c r="Q108" s="6"/>
      <c r="R108" s="18"/>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row>
    <row r="109" spans="2:62" ht="12.75">
      <c r="B109" s="15"/>
      <c r="C109" s="29"/>
      <c r="D109" s="24">
        <v>0</v>
      </c>
      <c r="E109" s="28" t="s">
        <v>42</v>
      </c>
      <c r="F109" s="58">
        <v>0</v>
      </c>
      <c r="G109" s="6"/>
      <c r="I109" s="59" t="s">
        <v>42</v>
      </c>
      <c r="J109" s="28" t="s">
        <v>42</v>
      </c>
      <c r="L109" s="40" t="s">
        <v>42</v>
      </c>
      <c r="M109" s="6"/>
      <c r="N109" s="6"/>
      <c r="O109" s="57"/>
      <c r="P109" s="57"/>
      <c r="Q109" s="6"/>
      <c r="R109" s="18"/>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
    </row>
    <row r="110" spans="2:62" ht="12.75">
      <c r="B110" s="15"/>
      <c r="C110" s="6"/>
      <c r="D110" s="24">
        <v>0</v>
      </c>
      <c r="E110" s="28" t="s">
        <v>42</v>
      </c>
      <c r="F110" s="58">
        <v>0</v>
      </c>
      <c r="G110" s="6"/>
      <c r="I110" s="59" t="s">
        <v>42</v>
      </c>
      <c r="J110" s="28" t="s">
        <v>42</v>
      </c>
      <c r="L110" s="40" t="s">
        <v>42</v>
      </c>
      <c r="M110" s="6"/>
      <c r="N110" s="6"/>
      <c r="O110" s="60"/>
      <c r="P110" s="60"/>
      <c r="Q110" s="6"/>
      <c r="R110" s="18"/>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row>
    <row r="111" spans="2:18" ht="12.75">
      <c r="B111" s="15"/>
      <c r="C111" s="6"/>
      <c r="D111" s="24">
        <v>0</v>
      </c>
      <c r="E111" s="28" t="s">
        <v>42</v>
      </c>
      <c r="F111" s="58">
        <v>0</v>
      </c>
      <c r="G111" s="6"/>
      <c r="I111" s="59" t="s">
        <v>42</v>
      </c>
      <c r="J111" s="28" t="s">
        <v>42</v>
      </c>
      <c r="L111" s="40" t="s">
        <v>42</v>
      </c>
      <c r="M111" s="6"/>
      <c r="N111" s="6"/>
      <c r="O111" s="53"/>
      <c r="P111" s="53"/>
      <c r="Q111" s="6"/>
      <c r="R111" s="18"/>
    </row>
    <row r="112" spans="2:18" ht="12.75">
      <c r="B112" s="15"/>
      <c r="C112" s="6"/>
      <c r="D112" s="24">
        <v>0</v>
      </c>
      <c r="E112" s="28" t="s">
        <v>42</v>
      </c>
      <c r="F112" s="58">
        <v>0</v>
      </c>
      <c r="G112" s="6"/>
      <c r="I112" s="59" t="s">
        <v>42</v>
      </c>
      <c r="J112" s="28" t="s">
        <v>42</v>
      </c>
      <c r="L112" s="40" t="s">
        <v>42</v>
      </c>
      <c r="M112" s="6"/>
      <c r="N112" s="6"/>
      <c r="O112" s="54"/>
      <c r="P112" s="54"/>
      <c r="Q112" s="6"/>
      <c r="R112" s="18"/>
    </row>
    <row r="113" spans="2:18" ht="12.75">
      <c r="B113" s="15"/>
      <c r="C113" s="6"/>
      <c r="D113" s="24">
        <v>0</v>
      </c>
      <c r="E113" s="28" t="s">
        <v>42</v>
      </c>
      <c r="F113" s="58">
        <v>0</v>
      </c>
      <c r="G113" s="6"/>
      <c r="I113" s="59" t="s">
        <v>42</v>
      </c>
      <c r="J113" s="28" t="s">
        <v>42</v>
      </c>
      <c r="L113" s="40" t="s">
        <v>42</v>
      </c>
      <c r="M113" s="6"/>
      <c r="N113" s="6"/>
      <c r="O113" s="7"/>
      <c r="P113" s="7"/>
      <c r="Q113" s="6"/>
      <c r="R113" s="18"/>
    </row>
    <row r="114" spans="2:18" ht="12.75">
      <c r="B114" s="15"/>
      <c r="C114" s="6"/>
      <c r="D114" s="24">
        <v>0</v>
      </c>
      <c r="E114" s="28" t="s">
        <v>42</v>
      </c>
      <c r="F114" s="58">
        <v>0</v>
      </c>
      <c r="G114" s="6"/>
      <c r="I114" s="59" t="s">
        <v>42</v>
      </c>
      <c r="J114" s="28" t="s">
        <v>42</v>
      </c>
      <c r="L114" s="40" t="s">
        <v>42</v>
      </c>
      <c r="M114" s="6"/>
      <c r="N114" s="6"/>
      <c r="O114" s="61"/>
      <c r="P114" s="61"/>
      <c r="Q114" s="6"/>
      <c r="R114" s="18"/>
    </row>
    <row r="115" spans="2:18" ht="12.75">
      <c r="B115" s="15"/>
      <c r="C115" s="6"/>
      <c r="D115" s="24">
        <v>0</v>
      </c>
      <c r="E115" s="28" t="s">
        <v>42</v>
      </c>
      <c r="F115" s="58">
        <v>0</v>
      </c>
      <c r="G115" s="6"/>
      <c r="I115" s="59" t="s">
        <v>42</v>
      </c>
      <c r="J115" s="28" t="s">
        <v>42</v>
      </c>
      <c r="L115" s="40" t="s">
        <v>42</v>
      </c>
      <c r="M115" s="6"/>
      <c r="N115" s="6"/>
      <c r="O115" s="6"/>
      <c r="P115" s="6"/>
      <c r="Q115" s="6"/>
      <c r="R115" s="18"/>
    </row>
    <row r="116" spans="2:18" ht="12.75">
      <c r="B116" s="15"/>
      <c r="C116" s="6"/>
      <c r="D116" s="24">
        <v>0</v>
      </c>
      <c r="E116" s="28" t="s">
        <v>42</v>
      </c>
      <c r="F116" s="58">
        <v>0</v>
      </c>
      <c r="G116" s="6"/>
      <c r="I116" s="59" t="s">
        <v>42</v>
      </c>
      <c r="J116" s="28" t="s">
        <v>42</v>
      </c>
      <c r="L116" s="40" t="s">
        <v>42</v>
      </c>
      <c r="M116" s="6"/>
      <c r="N116" s="6"/>
      <c r="O116" s="60"/>
      <c r="P116" s="60"/>
      <c r="Q116" s="6"/>
      <c r="R116" s="18"/>
    </row>
    <row r="117" spans="2:18" ht="12.75">
      <c r="B117" s="15"/>
      <c r="C117" s="6"/>
      <c r="D117" s="24">
        <v>0</v>
      </c>
      <c r="E117" s="28" t="s">
        <v>42</v>
      </c>
      <c r="F117" s="58">
        <v>0</v>
      </c>
      <c r="G117" s="6"/>
      <c r="I117" s="59" t="s">
        <v>42</v>
      </c>
      <c r="J117" s="28" t="s">
        <v>42</v>
      </c>
      <c r="L117" s="40" t="s">
        <v>42</v>
      </c>
      <c r="M117" s="6"/>
      <c r="N117" s="6"/>
      <c r="O117" s="6"/>
      <c r="P117" s="6"/>
      <c r="Q117" s="6"/>
      <c r="R117" s="18"/>
    </row>
    <row r="118" spans="2:18" ht="12.75">
      <c r="B118" s="15"/>
      <c r="C118" s="6"/>
      <c r="D118" s="24">
        <v>0</v>
      </c>
      <c r="E118" s="28" t="s">
        <v>42</v>
      </c>
      <c r="F118" s="58">
        <v>0</v>
      </c>
      <c r="G118" s="6"/>
      <c r="I118" s="59" t="s">
        <v>42</v>
      </c>
      <c r="J118" s="28" t="s">
        <v>42</v>
      </c>
      <c r="L118" s="40" t="s">
        <v>42</v>
      </c>
      <c r="M118" s="6"/>
      <c r="N118" s="6"/>
      <c r="O118" s="6"/>
      <c r="P118" s="6"/>
      <c r="Q118" s="6"/>
      <c r="R118" s="18"/>
    </row>
    <row r="119" spans="2:18" ht="12.75">
      <c r="B119" s="15"/>
      <c r="C119" s="6"/>
      <c r="D119" s="24">
        <v>0</v>
      </c>
      <c r="E119" s="28" t="s">
        <v>42</v>
      </c>
      <c r="F119" s="58">
        <v>0</v>
      </c>
      <c r="G119" s="6"/>
      <c r="I119" s="59" t="s">
        <v>42</v>
      </c>
      <c r="J119" s="28" t="s">
        <v>42</v>
      </c>
      <c r="L119" s="40" t="s">
        <v>42</v>
      </c>
      <c r="M119" s="6"/>
      <c r="N119" s="6"/>
      <c r="O119" s="6"/>
      <c r="P119" s="6"/>
      <c r="Q119" s="6"/>
      <c r="R119" s="18"/>
    </row>
    <row r="120" spans="2:18" ht="12.75">
      <c r="B120" s="15"/>
      <c r="C120" s="6"/>
      <c r="D120" s="24">
        <v>0</v>
      </c>
      <c r="E120" s="28" t="s">
        <v>42</v>
      </c>
      <c r="F120" s="58">
        <v>0</v>
      </c>
      <c r="G120" s="6"/>
      <c r="I120" s="59" t="s">
        <v>42</v>
      </c>
      <c r="J120" s="28" t="s">
        <v>42</v>
      </c>
      <c r="L120" s="40" t="s">
        <v>42</v>
      </c>
      <c r="M120" s="6"/>
      <c r="N120" s="6"/>
      <c r="O120" s="6"/>
      <c r="P120" s="6"/>
      <c r="Q120" s="6"/>
      <c r="R120" s="18"/>
    </row>
    <row r="121" spans="2:18" ht="12.75">
      <c r="B121" s="15"/>
      <c r="C121" s="6"/>
      <c r="D121" s="6"/>
      <c r="E121" s="6"/>
      <c r="F121" s="6"/>
      <c r="G121" s="6"/>
      <c r="H121" s="6"/>
      <c r="I121" s="6"/>
      <c r="J121" s="6"/>
      <c r="K121" s="6"/>
      <c r="L121" s="6"/>
      <c r="M121" s="6"/>
      <c r="N121" s="6"/>
      <c r="O121" s="6"/>
      <c r="P121" s="6"/>
      <c r="Q121" s="6"/>
      <c r="R121" s="18"/>
    </row>
    <row r="122" spans="2:18" ht="12.75">
      <c r="B122" s="25"/>
      <c r="C122" s="26"/>
      <c r="D122" s="26"/>
      <c r="E122" s="26"/>
      <c r="F122" s="26"/>
      <c r="G122" s="26"/>
      <c r="H122" s="26"/>
      <c r="I122" s="26"/>
      <c r="J122" s="26"/>
      <c r="K122" s="26"/>
      <c r="L122" s="26"/>
      <c r="M122" s="26"/>
      <c r="N122" s="26"/>
      <c r="O122" s="26"/>
      <c r="P122" s="26"/>
      <c r="Q122" s="26"/>
      <c r="R122" s="27"/>
    </row>
    <row r="123" spans="2:18" ht="12.75">
      <c r="B123" s="6"/>
      <c r="C123" s="6"/>
      <c r="D123" s="6"/>
      <c r="E123" s="6"/>
      <c r="F123" s="6"/>
      <c r="G123" s="6"/>
      <c r="H123" s="6"/>
      <c r="I123" s="6"/>
      <c r="J123" s="6"/>
      <c r="K123" s="6"/>
      <c r="L123" s="6"/>
      <c r="M123" s="6"/>
      <c r="N123" s="6"/>
      <c r="O123" s="6"/>
      <c r="P123" s="6"/>
      <c r="Q123" s="6"/>
      <c r="R123" s="6"/>
    </row>
  </sheetData>
  <sheetProtection/>
  <mergeCells count="28">
    <mergeCell ref="D16:E16"/>
    <mergeCell ref="D17:E17"/>
    <mergeCell ref="J14:L14"/>
    <mergeCell ref="L7:P7"/>
    <mergeCell ref="AF7:AG7"/>
    <mergeCell ref="AF6:AG6"/>
    <mergeCell ref="I52:J52"/>
    <mergeCell ref="P21:R21"/>
    <mergeCell ref="N51:P51"/>
    <mergeCell ref="I38:L38"/>
    <mergeCell ref="I42:L42"/>
    <mergeCell ref="D26:E26"/>
    <mergeCell ref="E41:F41"/>
    <mergeCell ref="E37:F37"/>
    <mergeCell ref="I41:L41"/>
    <mergeCell ref="I37:L37"/>
    <mergeCell ref="F27:J28"/>
    <mergeCell ref="D29:G29"/>
    <mergeCell ref="E74:E77"/>
    <mergeCell ref="F74:F77"/>
    <mergeCell ref="I74:I77"/>
    <mergeCell ref="J74:J77"/>
    <mergeCell ref="G79:H79"/>
    <mergeCell ref="M79:O79"/>
    <mergeCell ref="M64:O64"/>
    <mergeCell ref="M65:O65"/>
    <mergeCell ref="M66:O66"/>
    <mergeCell ref="L74:L77"/>
  </mergeCells>
  <conditionalFormatting sqref="I41:L41">
    <cfRule type="expression" priority="1" dxfId="0" stopIfTrue="1">
      <formula>H42=0</formula>
    </cfRule>
    <cfRule type="expression" priority="2" dxfId="1" stopIfTrue="1">
      <formula>H42&gt;0</formula>
    </cfRule>
  </conditionalFormatting>
  <conditionalFormatting sqref="I42:L42 I38:L38">
    <cfRule type="expression" priority="3" dxfId="0" stopIfTrue="1">
      <formula>H38=0</formula>
    </cfRule>
    <cfRule type="expression" priority="4" dxfId="2" stopIfTrue="1">
      <formula>H38&gt;0</formula>
    </cfRule>
  </conditionalFormatting>
  <conditionalFormatting sqref="I37:L37">
    <cfRule type="expression" priority="5" dxfId="0" stopIfTrue="1">
      <formula>H38=0</formula>
    </cfRule>
    <cfRule type="expression" priority="6" dxfId="2" stopIfTrue="1">
      <formula>H38&gt;0</formula>
    </cfRule>
  </conditionalFormatting>
  <conditionalFormatting sqref="T103:BI103 O110:P110">
    <cfRule type="expression" priority="7" dxfId="3" stopIfTrue="1">
      <formula>O104=0</formula>
    </cfRule>
    <cfRule type="expression" priority="8" dxfId="4" stopIfTrue="1">
      <formula>O104&gt;0</formula>
    </cfRule>
  </conditionalFormatting>
  <conditionalFormatting sqref="T109:BI109 O116:P116">
    <cfRule type="expression" priority="9" dxfId="3" stopIfTrue="1">
      <formula>O104=0</formula>
    </cfRule>
    <cfRule type="expression" priority="10" dxfId="4" stopIfTrue="1">
      <formula>O104&gt;0</formula>
    </cfRule>
  </conditionalFormatting>
  <conditionalFormatting sqref="J80:J120">
    <cfRule type="expression" priority="11" dxfId="3" stopIfTrue="1">
      <formula>F80=0</formula>
    </cfRule>
    <cfRule type="expression" priority="12" dxfId="4" stopIfTrue="1">
      <formula>F80&gt;0</formula>
    </cfRule>
  </conditionalFormatting>
  <conditionalFormatting sqref="E80:E120">
    <cfRule type="expression" priority="13" dxfId="3" stopIfTrue="1">
      <formula>F80=0</formula>
    </cfRule>
    <cfRule type="expression" priority="14" dxfId="4" stopIfTrue="1">
      <formula>F80&gt;0</formula>
    </cfRule>
  </conditionalFormatting>
  <conditionalFormatting sqref="E56:E57 D55:D57 D58:E73">
    <cfRule type="expression" priority="15" dxfId="4" stopIfTrue="1">
      <formula>$I$9=180</formula>
    </cfRule>
    <cfRule type="expression" priority="16" dxfId="3" stopIfTrue="1">
      <formula>$I$9&lt;180</formula>
    </cfRule>
  </conditionalFormatting>
  <conditionalFormatting sqref="I80:I120 O114:P114 T107:BI107">
    <cfRule type="cellIs" priority="17" dxfId="5" operator="equal" stopIfTrue="1">
      <formula>"-"</formula>
    </cfRule>
    <cfRule type="cellIs" priority="18" dxfId="4" operator="greaterThanOrEqual" stopIfTrue="1">
      <formula>0</formula>
    </cfRule>
  </conditionalFormatting>
  <conditionalFormatting sqref="L80:L120 O113:P113 O115:P115 T106:BI106 T108:BI108">
    <cfRule type="cellIs" priority="19" dxfId="6" operator="equal" stopIfTrue="1">
      <formula>"-"</formula>
    </cfRule>
    <cfRule type="cellIs" priority="20" dxfId="4" operator="greaterThanOrEqual" stopIfTrue="1">
      <formula>0</formula>
    </cfRule>
  </conditionalFormatting>
  <conditionalFormatting sqref="O112:P112 T105:BI105">
    <cfRule type="cellIs" priority="21" dxfId="6" operator="equal" stopIfTrue="1">
      <formula>"-"</formula>
    </cfRule>
    <cfRule type="cellIs" priority="22" dxfId="4" operator="lessThanOrEqual" stopIfTrue="1">
      <formula>0</formula>
    </cfRule>
  </conditionalFormatting>
  <conditionalFormatting sqref="O111:P111 T104:BI104 F80:F120">
    <cfRule type="cellIs" priority="23" dxfId="5" operator="equal" stopIfTrue="1">
      <formula>0</formula>
    </cfRule>
    <cfRule type="cellIs" priority="24" dxfId="4" operator="greaterThan" stopIfTrue="1">
      <formula>0</formula>
    </cfRule>
  </conditionalFormatting>
  <dataValidations count="1">
    <dataValidation type="list" showInputMessage="1" showErrorMessage="1" sqref="F19">
      <formula1>$AI$1:$AI$2</formula1>
    </dataValidation>
  </dataValidations>
  <hyperlinks>
    <hyperlink ref="P21:R21" r:id="rId1" display="Panochrome.fr"/>
  </hyperlinks>
  <printOptions horizontalCentered="1" verticalCentered="1"/>
  <pageMargins left="0.12" right="0.12" top="0.984251968503937" bottom="0.984251968503937" header="0.5118110236220472" footer="0.5118110236220472"/>
  <pageSetup fitToHeight="1" fitToWidth="1" orientation="landscape" paperSize="9" scale="55" r:id="rId3"/>
  <drawing r:id="rId2"/>
</worksheet>
</file>

<file path=xl/worksheets/sheet2.xml><?xml version="1.0" encoding="utf-8"?>
<worksheet xmlns="http://schemas.openxmlformats.org/spreadsheetml/2006/main" xmlns:r="http://schemas.openxmlformats.org/officeDocument/2006/relationships">
  <sheetPr codeName="Feuil1">
    <pageSetUpPr fitToPage="1"/>
  </sheetPr>
  <dimension ref="B1:BS138"/>
  <sheetViews>
    <sheetView workbookViewId="0" topLeftCell="A1">
      <selection activeCell="Q4" sqref="Q4"/>
    </sheetView>
  </sheetViews>
  <sheetFormatPr defaultColWidth="11.421875" defaultRowHeight="12.75"/>
  <cols>
    <col min="1" max="1" width="2.57421875" style="1" customWidth="1"/>
    <col min="2" max="3" width="10.28125" style="1" customWidth="1"/>
    <col min="4" max="67" width="11.421875" style="1" customWidth="1"/>
    <col min="68" max="68" width="16.00390625" style="1" customWidth="1"/>
    <col min="69" max="69" width="19.57421875" style="1" customWidth="1"/>
    <col min="70" max="16384" width="11.421875" style="1" customWidth="1"/>
  </cols>
  <sheetData>
    <row r="1" spans="64:71" ht="12.75">
      <c r="BL1" s="45" t="s">
        <v>123</v>
      </c>
      <c r="BM1" s="30" t="str">
        <f>I25</f>
        <v>Oui</v>
      </c>
      <c r="BN1" s="1">
        <f>IF(I25="Oui",1,0)</f>
        <v>1</v>
      </c>
      <c r="BR1" s="70">
        <f>$F$8*COS(F79/180*PI())/$O$26</f>
        <v>5.652402337542537</v>
      </c>
      <c r="BS1" s="5">
        <f>$F$8/BR1</f>
        <v>63.68973376309853</v>
      </c>
    </row>
    <row r="2" spans="2:71" ht="12.75">
      <c r="B2" s="41" t="s">
        <v>36</v>
      </c>
      <c r="C2" s="16"/>
      <c r="D2" s="16"/>
      <c r="E2" s="16"/>
      <c r="F2" s="16"/>
      <c r="G2" s="16"/>
      <c r="H2" s="16"/>
      <c r="I2" s="16"/>
      <c r="J2" s="16"/>
      <c r="K2" s="16"/>
      <c r="L2" s="16"/>
      <c r="M2" s="16"/>
      <c r="N2" s="16"/>
      <c r="O2" s="16"/>
      <c r="P2" s="16"/>
      <c r="Q2" s="16"/>
      <c r="R2" s="17"/>
      <c r="BL2" s="45"/>
      <c r="BR2" s="70">
        <f>IF(F80=0,"-",$F$8*COS((F79+$P$26/2)/180*PI())/$O$26)</f>
        <v>3.6563417276695085</v>
      </c>
      <c r="BS2" s="5">
        <f aca="true" t="shared" si="0" ref="BS2:BS42">IF(F80=0,"-",$F$8/BR2)</f>
        <v>98.45906832933201</v>
      </c>
    </row>
    <row r="3" spans="2:71" ht="20.25">
      <c r="B3" s="15"/>
      <c r="C3" s="6"/>
      <c r="D3" s="6"/>
      <c r="E3" s="6"/>
      <c r="F3" s="6"/>
      <c r="G3" s="6"/>
      <c r="H3" s="44"/>
      <c r="I3" s="44"/>
      <c r="J3" s="44"/>
      <c r="K3" s="44"/>
      <c r="L3" s="44"/>
      <c r="M3" s="6"/>
      <c r="N3" s="6"/>
      <c r="O3" s="6"/>
      <c r="P3" s="74" t="s">
        <v>56</v>
      </c>
      <c r="Q3" s="74"/>
      <c r="R3" s="18"/>
      <c r="BL3" s="45" t="s">
        <v>124</v>
      </c>
      <c r="BM3" s="64">
        <f>IF(F19=BP4,F16,F17)</f>
        <v>23.9</v>
      </c>
      <c r="BN3" s="64">
        <f>IF(F19=BP4,F17,F16)</f>
        <v>35.8</v>
      </c>
      <c r="BP3" s="67" t="s">
        <v>125</v>
      </c>
      <c r="BQ3" s="67" t="s">
        <v>125</v>
      </c>
      <c r="BR3" s="70" t="str">
        <f aca="true" t="shared" si="1" ref="BR3:BR42">IF(F81=0,"-",$F$8*COS((F80+$P$26/2)/180*PI())/$O$26)</f>
        <v>-</v>
      </c>
      <c r="BS3" s="5" t="str">
        <f t="shared" si="0"/>
        <v>-</v>
      </c>
    </row>
    <row r="4" spans="2:71" ht="12.75">
      <c r="B4" s="15"/>
      <c r="C4" s="6"/>
      <c r="D4" s="6"/>
      <c r="E4" s="6"/>
      <c r="F4" s="6"/>
      <c r="G4" s="6"/>
      <c r="H4" s="6"/>
      <c r="I4" s="6"/>
      <c r="J4" s="6"/>
      <c r="K4" s="6"/>
      <c r="L4" s="6"/>
      <c r="M4" s="6"/>
      <c r="N4" s="6"/>
      <c r="O4" s="6"/>
      <c r="P4" s="6"/>
      <c r="Q4" s="6"/>
      <c r="R4" s="18"/>
      <c r="BP4" s="68" t="s">
        <v>29</v>
      </c>
      <c r="BQ4" s="68" t="s">
        <v>132</v>
      </c>
      <c r="BR4" s="70" t="str">
        <f t="shared" si="1"/>
        <v>-</v>
      </c>
      <c r="BS4" s="5" t="str">
        <f t="shared" si="0"/>
        <v>-</v>
      </c>
    </row>
    <row r="5" spans="2:71" ht="12.75">
      <c r="B5" s="15"/>
      <c r="C5" s="6"/>
      <c r="D5" s="6"/>
      <c r="E5" s="6"/>
      <c r="F5" s="6"/>
      <c r="G5" s="6"/>
      <c r="H5" s="6"/>
      <c r="I5" s="6"/>
      <c r="J5" s="6"/>
      <c r="K5" s="6"/>
      <c r="L5" s="6"/>
      <c r="M5" s="6"/>
      <c r="N5" s="6"/>
      <c r="O5" s="6"/>
      <c r="P5" s="6"/>
      <c r="Q5" s="6"/>
      <c r="R5" s="18"/>
      <c r="BP5" s="68" t="s">
        <v>30</v>
      </c>
      <c r="BQ5" s="68" t="s">
        <v>133</v>
      </c>
      <c r="BR5" s="70" t="str">
        <f t="shared" si="1"/>
        <v>-</v>
      </c>
      <c r="BS5" s="5" t="str">
        <f t="shared" si="0"/>
        <v>-</v>
      </c>
    </row>
    <row r="6" spans="2:71" ht="12.75">
      <c r="B6" s="15"/>
      <c r="C6" s="6"/>
      <c r="D6" s="6"/>
      <c r="E6" s="6"/>
      <c r="F6" s="6"/>
      <c r="G6" s="6"/>
      <c r="H6" s="6"/>
      <c r="I6" s="6"/>
      <c r="J6" s="6"/>
      <c r="K6" s="6"/>
      <c r="L6" s="6"/>
      <c r="M6" s="6"/>
      <c r="N6" s="6"/>
      <c r="O6" s="6"/>
      <c r="P6" s="6"/>
      <c r="Q6" s="6"/>
      <c r="R6" s="18"/>
      <c r="BP6" s="69"/>
      <c r="BQ6" s="69"/>
      <c r="BR6" s="70" t="str">
        <f t="shared" si="1"/>
        <v>-</v>
      </c>
      <c r="BS6" s="5" t="str">
        <f t="shared" si="0"/>
        <v>-</v>
      </c>
    </row>
    <row r="7" spans="2:71" ht="12.75">
      <c r="B7" s="15"/>
      <c r="C7" s="6"/>
      <c r="D7" s="6"/>
      <c r="E7" s="6"/>
      <c r="F7" s="6"/>
      <c r="G7" s="6"/>
      <c r="H7" s="6"/>
      <c r="I7" s="6"/>
      <c r="J7" s="6"/>
      <c r="K7" s="6"/>
      <c r="L7" s="74" t="s">
        <v>22</v>
      </c>
      <c r="M7" s="74"/>
      <c r="N7" s="74"/>
      <c r="O7" s="74"/>
      <c r="P7" s="74"/>
      <c r="Q7" s="6"/>
      <c r="R7" s="18"/>
      <c r="BR7" s="70" t="str">
        <f t="shared" si="1"/>
        <v>-</v>
      </c>
      <c r="BS7" s="5" t="str">
        <f t="shared" si="0"/>
        <v>-</v>
      </c>
    </row>
    <row r="8" spans="2:71" ht="15.75">
      <c r="B8" s="15"/>
      <c r="C8" s="20"/>
      <c r="D8" s="19" t="s">
        <v>21</v>
      </c>
      <c r="E8" s="6" t="s">
        <v>6</v>
      </c>
      <c r="F8" s="9">
        <v>360</v>
      </c>
      <c r="G8" s="6" t="s">
        <v>9</v>
      </c>
      <c r="H8" s="6"/>
      <c r="I8" s="6"/>
      <c r="J8" s="6"/>
      <c r="K8" s="6"/>
      <c r="L8" s="6" t="s">
        <v>23</v>
      </c>
      <c r="M8" s="6"/>
      <c r="N8" s="6" t="s">
        <v>24</v>
      </c>
      <c r="O8" s="6"/>
      <c r="P8" s="6" t="s">
        <v>25</v>
      </c>
      <c r="Q8" s="6"/>
      <c r="R8" s="18"/>
      <c r="BR8" s="70" t="str">
        <f t="shared" si="1"/>
        <v>-</v>
      </c>
      <c r="BS8" s="5" t="str">
        <f t="shared" si="0"/>
        <v>-</v>
      </c>
    </row>
    <row r="9" spans="2:71" ht="15.75">
      <c r="B9" s="15"/>
      <c r="C9" s="6"/>
      <c r="D9" s="6"/>
      <c r="E9" s="6" t="s">
        <v>131</v>
      </c>
      <c r="F9" s="10">
        <v>90</v>
      </c>
      <c r="G9" s="22" t="s">
        <v>8</v>
      </c>
      <c r="H9" s="6"/>
      <c r="I9" s="12">
        <f>F9*2</f>
        <v>180</v>
      </c>
      <c r="J9" s="6"/>
      <c r="K9" s="6"/>
      <c r="L9" s="42">
        <f>IF(I9/F8&lt;1,(INT(F8/I9)+ROUNDUP((F8/I9-INT(F8/I9)),1)),"-")</f>
        <v>2</v>
      </c>
      <c r="M9" s="6"/>
      <c r="N9" s="42" t="str">
        <f>IF(I9/F8&gt;1,(INT(I9/F8)+ROUNDUP((I9/F8-INT(I9/F8)),1)),"-")</f>
        <v>-</v>
      </c>
      <c r="O9" s="6"/>
      <c r="P9" s="2" t="str">
        <f>IF(F8/I9=1,1,"-")</f>
        <v>-</v>
      </c>
      <c r="Q9" s="15"/>
      <c r="R9" s="18"/>
      <c r="BR9" s="70" t="str">
        <f t="shared" si="1"/>
        <v>-</v>
      </c>
      <c r="BS9" s="5" t="str">
        <f t="shared" si="0"/>
        <v>-</v>
      </c>
    </row>
    <row r="10" spans="2:71" ht="12.75">
      <c r="B10" s="15"/>
      <c r="C10" s="6"/>
      <c r="D10" s="6"/>
      <c r="E10" s="6"/>
      <c r="F10" s="6"/>
      <c r="G10" s="6"/>
      <c r="H10" s="6"/>
      <c r="I10" s="6"/>
      <c r="J10" s="6"/>
      <c r="K10" s="6"/>
      <c r="L10" s="6"/>
      <c r="M10" s="6"/>
      <c r="N10" s="6"/>
      <c r="O10" s="6"/>
      <c r="P10" s="6"/>
      <c r="Q10" s="6"/>
      <c r="R10" s="18"/>
      <c r="BR10" s="70" t="str">
        <f t="shared" si="1"/>
        <v>-</v>
      </c>
      <c r="BS10" s="5" t="str">
        <f t="shared" si="0"/>
        <v>-</v>
      </c>
    </row>
    <row r="11" spans="2:71" ht="12.75">
      <c r="B11" s="15"/>
      <c r="C11" s="6"/>
      <c r="D11" s="6"/>
      <c r="E11" s="6"/>
      <c r="F11" s="6"/>
      <c r="G11" s="6"/>
      <c r="H11" s="6"/>
      <c r="I11" s="6"/>
      <c r="J11" s="6"/>
      <c r="K11" s="6"/>
      <c r="L11" s="6"/>
      <c r="M11" s="6"/>
      <c r="N11" s="6"/>
      <c r="O11" s="6"/>
      <c r="P11" s="6"/>
      <c r="Q11" s="6"/>
      <c r="R11" s="18"/>
      <c r="BR11" s="70" t="str">
        <f t="shared" si="1"/>
        <v>-</v>
      </c>
      <c r="BS11" s="5" t="str">
        <f t="shared" si="0"/>
        <v>-</v>
      </c>
    </row>
    <row r="12" spans="2:71" ht="12.75">
      <c r="B12" s="15"/>
      <c r="C12" s="6"/>
      <c r="D12" s="6"/>
      <c r="E12" s="6"/>
      <c r="F12" s="6"/>
      <c r="G12" s="6"/>
      <c r="H12" s="6"/>
      <c r="I12" s="6"/>
      <c r="J12" s="6"/>
      <c r="K12" s="6"/>
      <c r="L12" s="6"/>
      <c r="M12" s="6"/>
      <c r="N12" s="6"/>
      <c r="O12" s="6"/>
      <c r="P12" s="6"/>
      <c r="Q12" s="6"/>
      <c r="R12" s="18"/>
      <c r="BR12" s="70" t="str">
        <f t="shared" si="1"/>
        <v>-</v>
      </c>
      <c r="BS12" s="5" t="str">
        <f t="shared" si="0"/>
        <v>-</v>
      </c>
    </row>
    <row r="13" spans="2:71" ht="12.75">
      <c r="B13" s="15"/>
      <c r="C13" s="6"/>
      <c r="D13" s="6"/>
      <c r="E13" s="6"/>
      <c r="F13" s="6"/>
      <c r="G13" s="6"/>
      <c r="H13" s="6"/>
      <c r="I13" s="6"/>
      <c r="J13" s="6"/>
      <c r="K13" s="6"/>
      <c r="L13" s="6"/>
      <c r="M13" s="6"/>
      <c r="N13" s="6"/>
      <c r="O13" s="6"/>
      <c r="P13" s="6"/>
      <c r="Q13" s="6"/>
      <c r="R13" s="18"/>
      <c r="BR13" s="70" t="str">
        <f t="shared" si="1"/>
        <v>-</v>
      </c>
      <c r="BS13" s="5" t="str">
        <f t="shared" si="0"/>
        <v>-</v>
      </c>
    </row>
    <row r="14" spans="2:71" ht="12.75">
      <c r="B14" s="15"/>
      <c r="C14" s="6"/>
      <c r="D14" s="6"/>
      <c r="E14" s="6"/>
      <c r="F14" s="6"/>
      <c r="G14" s="6"/>
      <c r="H14" s="6"/>
      <c r="I14" s="6"/>
      <c r="J14" s="74" t="s">
        <v>63</v>
      </c>
      <c r="K14" s="74"/>
      <c r="L14" s="74"/>
      <c r="M14" s="6"/>
      <c r="N14" s="6"/>
      <c r="O14" s="6"/>
      <c r="P14" s="6"/>
      <c r="Q14" s="6"/>
      <c r="R14" s="18"/>
      <c r="BR14" s="70" t="str">
        <f t="shared" si="1"/>
        <v>-</v>
      </c>
      <c r="BS14" s="5" t="str">
        <f t="shared" si="0"/>
        <v>-</v>
      </c>
    </row>
    <row r="15" spans="2:71" ht="12.75">
      <c r="B15" s="15"/>
      <c r="C15" s="6"/>
      <c r="D15" s="6"/>
      <c r="E15" s="6"/>
      <c r="F15" s="6"/>
      <c r="G15" s="6"/>
      <c r="H15" s="6"/>
      <c r="I15" s="6"/>
      <c r="J15" s="6" t="s">
        <v>61</v>
      </c>
      <c r="K15" s="6" t="s">
        <v>60</v>
      </c>
      <c r="L15" s="6" t="s">
        <v>62</v>
      </c>
      <c r="M15" s="6"/>
      <c r="N15" s="6"/>
      <c r="O15" s="6"/>
      <c r="P15" s="6"/>
      <c r="Q15" s="6"/>
      <c r="R15" s="18"/>
      <c r="BR15" s="70" t="str">
        <f t="shared" si="1"/>
        <v>-</v>
      </c>
      <c r="BS15" s="5" t="str">
        <f t="shared" si="0"/>
        <v>-</v>
      </c>
    </row>
    <row r="16" spans="2:71" ht="12.75">
      <c r="B16" s="15"/>
      <c r="C16" s="6"/>
      <c r="D16" s="74" t="s">
        <v>1</v>
      </c>
      <c r="E16" s="74"/>
      <c r="F16" s="52">
        <v>23.9</v>
      </c>
      <c r="G16" s="6" t="s">
        <v>10</v>
      </c>
      <c r="H16" s="6"/>
      <c r="I16" s="6"/>
      <c r="J16" s="2">
        <v>23.9</v>
      </c>
      <c r="K16" s="2">
        <v>15.6</v>
      </c>
      <c r="L16" s="2">
        <v>6</v>
      </c>
      <c r="M16" s="6"/>
      <c r="N16" s="6"/>
      <c r="O16" s="6"/>
      <c r="P16" s="6"/>
      <c r="Q16" s="6"/>
      <c r="R16" s="18"/>
      <c r="BR16" s="70" t="str">
        <f t="shared" si="1"/>
        <v>-</v>
      </c>
      <c r="BS16" s="5" t="str">
        <f t="shared" si="0"/>
        <v>-</v>
      </c>
    </row>
    <row r="17" spans="2:71" ht="12.75">
      <c r="B17" s="15"/>
      <c r="C17" s="6"/>
      <c r="D17" s="74" t="s">
        <v>0</v>
      </c>
      <c r="E17" s="74"/>
      <c r="F17" s="52">
        <v>35.8</v>
      </c>
      <c r="G17" s="6" t="s">
        <v>10</v>
      </c>
      <c r="H17" s="6"/>
      <c r="I17" s="6"/>
      <c r="J17" s="2">
        <v>35.8</v>
      </c>
      <c r="K17" s="2">
        <v>23.7</v>
      </c>
      <c r="L17" s="2">
        <v>8</v>
      </c>
      <c r="M17" s="6"/>
      <c r="N17" s="6"/>
      <c r="O17" s="6"/>
      <c r="P17" s="6"/>
      <c r="Q17" s="6"/>
      <c r="R17" s="18"/>
      <c r="BR17" s="70" t="str">
        <f t="shared" si="1"/>
        <v>-</v>
      </c>
      <c r="BS17" s="5" t="str">
        <f t="shared" si="0"/>
        <v>-</v>
      </c>
    </row>
    <row r="18" spans="2:71" ht="12.75">
      <c r="B18" s="15"/>
      <c r="C18" s="19"/>
      <c r="D18" s="6"/>
      <c r="E18" s="6"/>
      <c r="F18" s="6"/>
      <c r="G18" s="6"/>
      <c r="H18" s="20"/>
      <c r="I18" s="20"/>
      <c r="J18" s="20"/>
      <c r="K18" s="20"/>
      <c r="L18" s="6"/>
      <c r="M18" s="6"/>
      <c r="N18" s="6"/>
      <c r="O18" s="6"/>
      <c r="P18" s="6"/>
      <c r="Q18" s="6"/>
      <c r="R18" s="18"/>
      <c r="BR18" s="70" t="str">
        <f t="shared" si="1"/>
        <v>-</v>
      </c>
      <c r="BS18" s="5" t="str">
        <f t="shared" si="0"/>
        <v>-</v>
      </c>
    </row>
    <row r="19" spans="2:71" ht="12.75">
      <c r="B19" s="15"/>
      <c r="C19" s="6"/>
      <c r="D19" s="6"/>
      <c r="E19" s="19" t="s">
        <v>31</v>
      </c>
      <c r="F19" s="8" t="s">
        <v>29</v>
      </c>
      <c r="G19" s="6"/>
      <c r="H19" s="6"/>
      <c r="I19" s="6"/>
      <c r="J19" s="6"/>
      <c r="K19" s="6" t="s">
        <v>64</v>
      </c>
      <c r="L19" s="6"/>
      <c r="M19" s="6"/>
      <c r="N19" s="6"/>
      <c r="O19" s="6"/>
      <c r="P19" s="6"/>
      <c r="Q19" s="6"/>
      <c r="R19" s="18"/>
      <c r="BR19" s="70" t="str">
        <f t="shared" si="1"/>
        <v>-</v>
      </c>
      <c r="BS19" s="5" t="str">
        <f t="shared" si="0"/>
        <v>-</v>
      </c>
    </row>
    <row r="20" spans="2:71" ht="12.75" customHeight="1">
      <c r="B20" s="15"/>
      <c r="C20" s="6"/>
      <c r="D20" s="6"/>
      <c r="E20" s="6"/>
      <c r="F20" s="6"/>
      <c r="G20" s="6"/>
      <c r="H20" s="6"/>
      <c r="I20" s="6"/>
      <c r="J20" s="6"/>
      <c r="K20" s="55">
        <f>36/F17</f>
        <v>1.005586592178771</v>
      </c>
      <c r="L20" s="6"/>
      <c r="M20" s="6"/>
      <c r="N20" s="6"/>
      <c r="O20" s="6"/>
      <c r="P20" s="6"/>
      <c r="Q20" s="6" t="s">
        <v>37</v>
      </c>
      <c r="R20" s="18"/>
      <c r="BR20" s="70" t="str">
        <f t="shared" si="1"/>
        <v>-</v>
      </c>
      <c r="BS20" s="5" t="str">
        <f t="shared" si="0"/>
        <v>-</v>
      </c>
    </row>
    <row r="21" spans="2:71" ht="12.75" customHeight="1">
      <c r="B21" s="15"/>
      <c r="C21" s="6"/>
      <c r="D21" s="6"/>
      <c r="E21" s="6"/>
      <c r="F21" s="6"/>
      <c r="G21" s="6"/>
      <c r="H21" s="6"/>
      <c r="I21" s="6"/>
      <c r="J21" s="6"/>
      <c r="K21" s="56" t="s">
        <v>65</v>
      </c>
      <c r="L21" s="6"/>
      <c r="M21" s="6"/>
      <c r="N21" s="6"/>
      <c r="O21" s="6"/>
      <c r="P21" s="81" t="s">
        <v>38</v>
      </c>
      <c r="Q21" s="81"/>
      <c r="R21" s="82"/>
      <c r="BR21" s="70" t="str">
        <f t="shared" si="1"/>
        <v>-</v>
      </c>
      <c r="BS21" s="5" t="str">
        <f t="shared" si="0"/>
        <v>-</v>
      </c>
    </row>
    <row r="22" spans="2:71" ht="12.75">
      <c r="B22" s="15"/>
      <c r="C22" s="6"/>
      <c r="D22" s="6"/>
      <c r="E22" s="6"/>
      <c r="F22" s="6"/>
      <c r="G22" s="6"/>
      <c r="H22" s="6"/>
      <c r="I22" s="6"/>
      <c r="J22" s="6"/>
      <c r="K22" s="6"/>
      <c r="L22" s="6"/>
      <c r="M22" s="6"/>
      <c r="N22" s="6"/>
      <c r="O22" s="6"/>
      <c r="P22" s="6"/>
      <c r="Q22" s="6"/>
      <c r="R22" s="18"/>
      <c r="BR22" s="70" t="str">
        <f t="shared" si="1"/>
        <v>-</v>
      </c>
      <c r="BS22" s="5" t="str">
        <f t="shared" si="0"/>
        <v>-</v>
      </c>
    </row>
    <row r="23" spans="2:71" ht="12.75">
      <c r="B23" s="15"/>
      <c r="C23" s="6"/>
      <c r="D23" s="6"/>
      <c r="E23" s="6"/>
      <c r="F23" s="6"/>
      <c r="G23" s="6"/>
      <c r="H23" s="6"/>
      <c r="I23" s="6"/>
      <c r="J23" s="6"/>
      <c r="K23" s="6"/>
      <c r="L23" s="6"/>
      <c r="M23" s="6"/>
      <c r="N23" s="6"/>
      <c r="O23" s="6"/>
      <c r="P23" s="6"/>
      <c r="Q23" s="6"/>
      <c r="R23" s="18"/>
      <c r="BL23" s="74" t="s">
        <v>49</v>
      </c>
      <c r="BM23" s="74"/>
      <c r="BN23" s="74"/>
      <c r="BO23" s="47" t="str">
        <f>IF(I25="Oui","-",IF(F80=0,"-",AVERAGE(E79:E120)))</f>
        <v>-</v>
      </c>
      <c r="BP23" s="6"/>
      <c r="BR23" s="70" t="str">
        <f t="shared" si="1"/>
        <v>-</v>
      </c>
      <c r="BS23" s="5" t="str">
        <f t="shared" si="0"/>
        <v>-</v>
      </c>
    </row>
    <row r="24" spans="2:71" ht="12.75">
      <c r="B24" s="15"/>
      <c r="C24" s="6"/>
      <c r="D24" s="6"/>
      <c r="E24" s="6"/>
      <c r="F24" s="6"/>
      <c r="G24" s="6"/>
      <c r="H24" s="6"/>
      <c r="I24" s="6"/>
      <c r="J24" s="6"/>
      <c r="K24" s="6" t="s">
        <v>157</v>
      </c>
      <c r="L24" s="6"/>
      <c r="M24" s="6"/>
      <c r="N24" s="6"/>
      <c r="O24" s="6"/>
      <c r="P24" s="6"/>
      <c r="Q24" s="6"/>
      <c r="R24" s="18"/>
      <c r="BL24" s="74" t="s">
        <v>50</v>
      </c>
      <c r="BM24" s="74"/>
      <c r="BN24" s="74"/>
      <c r="BO24" s="48" t="str">
        <f>IF(I25="Oui","-",AVERAGE(J79:J120))</f>
        <v>-</v>
      </c>
      <c r="BP24" s="6"/>
      <c r="BR24" s="70" t="str">
        <f t="shared" si="1"/>
        <v>-</v>
      </c>
      <c r="BS24" s="5" t="str">
        <f t="shared" si="0"/>
        <v>-</v>
      </c>
    </row>
    <row r="25" spans="2:71" ht="15.75">
      <c r="B25" s="15"/>
      <c r="C25" s="6"/>
      <c r="D25" s="90" t="s">
        <v>59</v>
      </c>
      <c r="E25" s="91"/>
      <c r="F25" s="94">
        <v>15</v>
      </c>
      <c r="H25" s="19" t="s">
        <v>134</v>
      </c>
      <c r="I25" s="43" t="s">
        <v>132</v>
      </c>
      <c r="J25" s="6"/>
      <c r="K25" s="71" t="str">
        <f>IF(I25="Oui","-",F25*K20)</f>
        <v>-</v>
      </c>
      <c r="L25" s="6"/>
      <c r="M25" s="2" t="s">
        <v>2</v>
      </c>
      <c r="N25" s="2" t="s">
        <v>3</v>
      </c>
      <c r="O25" s="2" t="s">
        <v>4</v>
      </c>
      <c r="P25" s="2" t="s">
        <v>5</v>
      </c>
      <c r="Q25" s="6"/>
      <c r="R25" s="18"/>
      <c r="BL25" s="74" t="s">
        <v>54</v>
      </c>
      <c r="BM25" s="74"/>
      <c r="BN25" s="74"/>
      <c r="BO25" s="47" t="str">
        <f>IF(I25="Oui","-",IF(F80=0,"-",(1-BO23)*(1-BO24)))</f>
        <v>-</v>
      </c>
      <c r="BP25" s="49" t="str">
        <f>IF(I25="Oui","-",BO25*P61)</f>
        <v>-</v>
      </c>
      <c r="BR25" s="70" t="str">
        <f t="shared" si="1"/>
        <v>-</v>
      </c>
      <c r="BS25" s="5" t="str">
        <f t="shared" si="0"/>
        <v>-</v>
      </c>
    </row>
    <row r="26" spans="2:71" ht="12.75">
      <c r="B26" s="15"/>
      <c r="C26" s="6"/>
      <c r="D26" s="74"/>
      <c r="E26" s="74"/>
      <c r="F26" s="6"/>
      <c r="H26" s="6" t="s">
        <v>135</v>
      </c>
      <c r="I26" s="32">
        <v>-0.031</v>
      </c>
      <c r="J26" s="86" t="s">
        <v>156</v>
      </c>
      <c r="K26" s="87"/>
      <c r="L26" s="88"/>
      <c r="M26" s="5">
        <f>IF(BN1=0,2*ATAN($BM$3/2/$F25)*180/PI(),4*ASIN(BM3/F25/4)*180/PI()*(1+I26))</f>
        <v>90.98533394728362</v>
      </c>
      <c r="N26" s="5">
        <f>IF(BN1=0,2*ATAN($BN$3/2/$F25)*180/PI(),4*ASIN(BN3/F25/4)*180/PI()*(1+I26))</f>
        <v>141.98383509995404</v>
      </c>
      <c r="O26" s="5">
        <f>$M26*(1-$F$30)</f>
        <v>63.68973376309853</v>
      </c>
      <c r="P26" s="5">
        <f>$N26*(1-$F$31)</f>
        <v>99.38868456996782</v>
      </c>
      <c r="Q26" s="6"/>
      <c r="R26" s="18"/>
      <c r="BL26" s="6"/>
      <c r="BM26" s="6"/>
      <c r="BN26" s="6"/>
      <c r="BO26" s="47"/>
      <c r="BP26" s="50" t="s">
        <v>57</v>
      </c>
      <c r="BR26" s="70" t="str">
        <f t="shared" si="1"/>
        <v>-</v>
      </c>
      <c r="BS26" s="5" t="str">
        <f t="shared" si="0"/>
        <v>-</v>
      </c>
    </row>
    <row r="27" spans="2:71" ht="15.75" customHeight="1">
      <c r="B27" s="15"/>
      <c r="C27" s="6"/>
      <c r="D27" s="6"/>
      <c r="E27" s="6"/>
      <c r="F27" s="77" t="s">
        <v>47</v>
      </c>
      <c r="G27" s="77"/>
      <c r="H27" s="77"/>
      <c r="I27" s="77"/>
      <c r="J27" s="77"/>
      <c r="K27" s="36"/>
      <c r="L27" s="14"/>
      <c r="M27" s="6"/>
      <c r="N27" s="6"/>
      <c r="O27" s="6"/>
      <c r="P27" s="6"/>
      <c r="Q27" s="6"/>
      <c r="R27" s="18"/>
      <c r="BR27" s="70" t="str">
        <f t="shared" si="1"/>
        <v>-</v>
      </c>
      <c r="BS27" s="5" t="str">
        <f t="shared" si="0"/>
        <v>-</v>
      </c>
    </row>
    <row r="28" spans="2:71" ht="12.75">
      <c r="B28" s="15"/>
      <c r="C28" s="6"/>
      <c r="D28" s="6"/>
      <c r="E28" s="6"/>
      <c r="F28" s="77"/>
      <c r="G28" s="77"/>
      <c r="H28" s="77"/>
      <c r="I28" s="77"/>
      <c r="J28" s="77"/>
      <c r="K28" s="6"/>
      <c r="L28" s="6"/>
      <c r="M28" s="6"/>
      <c r="N28" s="6"/>
      <c r="O28" s="6"/>
      <c r="P28" s="6"/>
      <c r="Q28" s="6"/>
      <c r="R28" s="18"/>
      <c r="BR28" s="70" t="str">
        <f t="shared" si="1"/>
        <v>-</v>
      </c>
      <c r="BS28" s="5" t="str">
        <f t="shared" si="0"/>
        <v>-</v>
      </c>
    </row>
    <row r="29" spans="2:71" ht="12.75">
      <c r="B29" s="15"/>
      <c r="C29" s="6"/>
      <c r="D29" s="78" t="s">
        <v>151</v>
      </c>
      <c r="E29" s="78"/>
      <c r="F29" s="78"/>
      <c r="G29" s="78"/>
      <c r="H29" s="34"/>
      <c r="I29" s="34"/>
      <c r="J29" s="34"/>
      <c r="K29" s="6"/>
      <c r="L29" s="6"/>
      <c r="M29" s="6"/>
      <c r="N29" s="6"/>
      <c r="O29" s="6"/>
      <c r="P29" s="6"/>
      <c r="Q29" s="6"/>
      <c r="R29" s="18"/>
      <c r="BR29" s="70" t="str">
        <f t="shared" si="1"/>
        <v>-</v>
      </c>
      <c r="BS29" s="5" t="str">
        <f t="shared" si="0"/>
        <v>-</v>
      </c>
    </row>
    <row r="30" spans="2:71" ht="12.75">
      <c r="B30" s="15"/>
      <c r="C30" s="6"/>
      <c r="D30" s="6"/>
      <c r="E30" s="19" t="s">
        <v>43</v>
      </c>
      <c r="F30" s="31">
        <v>0.3</v>
      </c>
      <c r="G30" s="6" t="s">
        <v>19</v>
      </c>
      <c r="H30" s="21" t="s">
        <v>48</v>
      </c>
      <c r="I30" s="7"/>
      <c r="J30" s="34"/>
      <c r="K30" s="6"/>
      <c r="L30" s="6"/>
      <c r="M30" s="6"/>
      <c r="N30" s="6"/>
      <c r="O30" s="6"/>
      <c r="P30" s="6"/>
      <c r="Q30" s="6"/>
      <c r="R30" s="18"/>
      <c r="BR30" s="70" t="str">
        <f t="shared" si="1"/>
        <v>-</v>
      </c>
      <c r="BS30" s="5" t="str">
        <f t="shared" si="0"/>
        <v>-</v>
      </c>
    </row>
    <row r="31" spans="2:71" ht="12.75">
      <c r="B31" s="15"/>
      <c r="C31" s="6"/>
      <c r="D31" s="6"/>
      <c r="E31" s="19" t="s">
        <v>44</v>
      </c>
      <c r="F31" s="31">
        <v>0.3</v>
      </c>
      <c r="G31" s="6" t="s">
        <v>19</v>
      </c>
      <c r="H31" s="21" t="s">
        <v>48</v>
      </c>
      <c r="I31" s="34"/>
      <c r="J31" s="34"/>
      <c r="K31" s="6"/>
      <c r="L31" s="6"/>
      <c r="M31" s="6"/>
      <c r="N31" s="6"/>
      <c r="O31" s="6"/>
      <c r="P31" s="6"/>
      <c r="Q31" s="6"/>
      <c r="R31" s="18"/>
      <c r="BR31" s="70" t="str">
        <f t="shared" si="1"/>
        <v>-</v>
      </c>
      <c r="BS31" s="5" t="str">
        <f t="shared" si="0"/>
        <v>-</v>
      </c>
    </row>
    <row r="32" spans="2:71" ht="12.75">
      <c r="B32" s="15"/>
      <c r="C32" s="6"/>
      <c r="D32" s="6"/>
      <c r="E32" s="6"/>
      <c r="F32" s="6"/>
      <c r="G32" s="34"/>
      <c r="H32" s="34"/>
      <c r="I32" s="34"/>
      <c r="J32" s="34"/>
      <c r="K32" s="6"/>
      <c r="L32" s="6"/>
      <c r="M32" s="6"/>
      <c r="N32" s="6"/>
      <c r="O32" s="6"/>
      <c r="P32" s="6"/>
      <c r="Q32" s="6"/>
      <c r="R32" s="18"/>
      <c r="BR32" s="70" t="str">
        <f t="shared" si="1"/>
        <v>-</v>
      </c>
      <c r="BS32" s="5" t="str">
        <f t="shared" si="0"/>
        <v>-</v>
      </c>
    </row>
    <row r="33" spans="2:71" ht="12.75">
      <c r="B33" s="15"/>
      <c r="C33" s="6"/>
      <c r="D33" s="6"/>
      <c r="E33" s="6"/>
      <c r="F33" s="6"/>
      <c r="G33" s="34"/>
      <c r="H33" s="34"/>
      <c r="I33" s="34"/>
      <c r="J33" s="34"/>
      <c r="K33" s="6"/>
      <c r="L33" s="6"/>
      <c r="M33" s="6"/>
      <c r="N33" s="6"/>
      <c r="O33" s="6"/>
      <c r="P33" s="6"/>
      <c r="Q33" s="6"/>
      <c r="R33" s="18"/>
      <c r="BR33" s="70" t="str">
        <f t="shared" si="1"/>
        <v>-</v>
      </c>
      <c r="BS33" s="5" t="str">
        <f t="shared" si="0"/>
        <v>-</v>
      </c>
    </row>
    <row r="34" spans="2:71" ht="12.75">
      <c r="B34" s="15"/>
      <c r="C34" s="6"/>
      <c r="D34" s="6"/>
      <c r="E34" s="6"/>
      <c r="F34" s="6"/>
      <c r="G34" s="34"/>
      <c r="H34" s="34"/>
      <c r="I34" s="34"/>
      <c r="J34" s="34"/>
      <c r="K34" s="6"/>
      <c r="L34" s="6"/>
      <c r="M34" s="6"/>
      <c r="N34" s="6"/>
      <c r="O34" s="6"/>
      <c r="P34" s="6"/>
      <c r="Q34" s="6"/>
      <c r="R34" s="18"/>
      <c r="BR34" s="70" t="str">
        <f t="shared" si="1"/>
        <v>-</v>
      </c>
      <c r="BS34" s="5" t="str">
        <f t="shared" si="0"/>
        <v>-</v>
      </c>
    </row>
    <row r="35" spans="2:71" ht="12.75">
      <c r="B35" s="15"/>
      <c r="C35" s="6"/>
      <c r="D35" s="6"/>
      <c r="E35" s="6"/>
      <c r="F35" s="6"/>
      <c r="G35" s="34"/>
      <c r="H35" s="34"/>
      <c r="I35" s="34"/>
      <c r="J35" s="34"/>
      <c r="K35" s="6"/>
      <c r="L35" s="6"/>
      <c r="M35" s="6"/>
      <c r="N35" s="6"/>
      <c r="O35" s="6"/>
      <c r="P35" s="6"/>
      <c r="Q35" s="6"/>
      <c r="R35" s="18"/>
      <c r="BR35" s="70" t="str">
        <f t="shared" si="1"/>
        <v>-</v>
      </c>
      <c r="BS35" s="5" t="str">
        <f t="shared" si="0"/>
        <v>-</v>
      </c>
    </row>
    <row r="36" spans="2:71" ht="12.75">
      <c r="B36" s="15"/>
      <c r="C36" s="6"/>
      <c r="D36" s="6"/>
      <c r="E36" s="6"/>
      <c r="F36" s="6"/>
      <c r="G36" s="34"/>
      <c r="H36" s="34"/>
      <c r="I36" s="34"/>
      <c r="J36" s="34"/>
      <c r="K36" s="6"/>
      <c r="L36" s="6"/>
      <c r="M36" s="6"/>
      <c r="N36" s="6"/>
      <c r="O36" s="6"/>
      <c r="P36" s="6"/>
      <c r="Q36" s="6"/>
      <c r="R36" s="18"/>
      <c r="BR36" s="70" t="str">
        <f t="shared" si="1"/>
        <v>-</v>
      </c>
      <c r="BS36" s="5" t="str">
        <f t="shared" si="0"/>
        <v>-</v>
      </c>
    </row>
    <row r="37" spans="2:71" ht="15.75">
      <c r="B37" s="15"/>
      <c r="C37" s="6"/>
      <c r="D37" s="6"/>
      <c r="E37" s="76" t="s">
        <v>20</v>
      </c>
      <c r="F37" s="76"/>
      <c r="G37" s="6"/>
      <c r="H37" s="2" t="s">
        <v>15</v>
      </c>
      <c r="I37" s="72" t="s">
        <v>16</v>
      </c>
      <c r="J37" s="74"/>
      <c r="K37" s="74"/>
      <c r="L37" s="73"/>
      <c r="M37" s="6"/>
      <c r="N37" s="6"/>
      <c r="O37" s="6"/>
      <c r="P37" s="6"/>
      <c r="Q37" s="6"/>
      <c r="R37" s="18"/>
      <c r="BR37" s="70" t="str">
        <f t="shared" si="1"/>
        <v>-</v>
      </c>
      <c r="BS37" s="5" t="str">
        <f t="shared" si="0"/>
        <v>-</v>
      </c>
    </row>
    <row r="38" spans="2:71" ht="12.75">
      <c r="B38" s="15"/>
      <c r="C38" s="6"/>
      <c r="D38" s="19"/>
      <c r="E38" s="2" t="s">
        <v>18</v>
      </c>
      <c r="F38" s="13">
        <v>10</v>
      </c>
      <c r="G38" s="6"/>
      <c r="H38" s="5">
        <f>$F$38*ROUNDDOWN($O$26/$F$38,0)</f>
        <v>60</v>
      </c>
      <c r="I38" s="72" t="s">
        <v>17</v>
      </c>
      <c r="J38" s="74"/>
      <c r="K38" s="74"/>
      <c r="L38" s="73"/>
      <c r="M38" s="6"/>
      <c r="N38" s="6"/>
      <c r="O38" s="6"/>
      <c r="P38" s="6"/>
      <c r="Q38" s="6"/>
      <c r="R38" s="18"/>
      <c r="BR38" s="70" t="str">
        <f t="shared" si="1"/>
        <v>-</v>
      </c>
      <c r="BS38" s="5" t="str">
        <f t="shared" si="0"/>
        <v>-</v>
      </c>
    </row>
    <row r="39" spans="2:71" s="6" customFormat="1" ht="12.75" customHeight="1">
      <c r="B39" s="15"/>
      <c r="D39" s="89" t="s">
        <v>152</v>
      </c>
      <c r="E39" s="89"/>
      <c r="F39" s="89"/>
      <c r="G39" s="89"/>
      <c r="H39" s="89"/>
      <c r="I39" s="89"/>
      <c r="J39" s="89"/>
      <c r="K39" s="89"/>
      <c r="L39" s="89"/>
      <c r="R39" s="18"/>
      <c r="BR39" s="70" t="str">
        <f t="shared" si="1"/>
        <v>-</v>
      </c>
      <c r="BS39" s="5" t="str">
        <f t="shared" si="0"/>
        <v>-</v>
      </c>
    </row>
    <row r="40" spans="2:71" ht="12.75">
      <c r="B40" s="15"/>
      <c r="C40" s="6"/>
      <c r="D40" s="89"/>
      <c r="E40" s="89"/>
      <c r="F40" s="89"/>
      <c r="G40" s="89"/>
      <c r="H40" s="89"/>
      <c r="I40" s="89"/>
      <c r="J40" s="89"/>
      <c r="K40" s="89"/>
      <c r="L40" s="89"/>
      <c r="M40" s="6"/>
      <c r="N40" s="6"/>
      <c r="O40" s="6"/>
      <c r="P40" s="6"/>
      <c r="Q40" s="6"/>
      <c r="R40" s="18"/>
      <c r="BR40" s="70" t="str">
        <f t="shared" si="1"/>
        <v>-</v>
      </c>
      <c r="BS40" s="5" t="str">
        <f t="shared" si="0"/>
        <v>-</v>
      </c>
    </row>
    <row r="41" spans="2:71" ht="15.75">
      <c r="B41" s="15"/>
      <c r="C41" s="6"/>
      <c r="D41" s="6"/>
      <c r="E41" s="76" t="s">
        <v>13</v>
      </c>
      <c r="F41" s="76"/>
      <c r="G41" s="6"/>
      <c r="H41" s="2" t="s">
        <v>14</v>
      </c>
      <c r="I41" s="72" t="s">
        <v>16</v>
      </c>
      <c r="J41" s="74"/>
      <c r="K41" s="74"/>
      <c r="L41" s="73"/>
      <c r="M41" s="6"/>
      <c r="N41" s="6"/>
      <c r="O41" s="6"/>
      <c r="P41" s="6"/>
      <c r="Q41" s="6"/>
      <c r="R41" s="18"/>
      <c r="BR41" s="70" t="str">
        <f t="shared" si="1"/>
        <v>-</v>
      </c>
      <c r="BS41" s="5" t="str">
        <f t="shared" si="0"/>
        <v>-</v>
      </c>
    </row>
    <row r="42" spans="2:71" ht="12.75">
      <c r="B42" s="15"/>
      <c r="C42" s="6"/>
      <c r="D42" s="19"/>
      <c r="E42" s="2" t="s">
        <v>18</v>
      </c>
      <c r="F42" s="13">
        <v>15</v>
      </c>
      <c r="G42" s="14"/>
      <c r="H42" s="5">
        <f>$F$42*ROUNDDOWN($P$26/$F$42,0)</f>
        <v>90</v>
      </c>
      <c r="I42" s="72" t="s">
        <v>17</v>
      </c>
      <c r="J42" s="74"/>
      <c r="K42" s="74"/>
      <c r="L42" s="73"/>
      <c r="M42" s="6"/>
      <c r="N42" s="6"/>
      <c r="O42" s="6"/>
      <c r="P42" s="6"/>
      <c r="Q42" s="6"/>
      <c r="R42" s="18"/>
      <c r="BR42" s="70" t="str">
        <f t="shared" si="1"/>
        <v>-</v>
      </c>
      <c r="BS42" s="5" t="str">
        <f t="shared" si="0"/>
        <v>-</v>
      </c>
    </row>
    <row r="43" spans="2:18" ht="12.75">
      <c r="B43" s="15"/>
      <c r="C43" s="6"/>
      <c r="D43" s="6"/>
      <c r="E43" s="6"/>
      <c r="F43" s="6"/>
      <c r="G43" s="34"/>
      <c r="H43" s="34"/>
      <c r="I43" s="34"/>
      <c r="J43" s="34"/>
      <c r="K43" s="6"/>
      <c r="L43" s="6"/>
      <c r="M43" s="6"/>
      <c r="N43" s="6"/>
      <c r="O43" s="6"/>
      <c r="P43" s="6"/>
      <c r="Q43" s="6"/>
      <c r="R43" s="18"/>
    </row>
    <row r="44" spans="2:71" ht="12.75">
      <c r="B44" s="15"/>
      <c r="C44" s="6"/>
      <c r="D44" s="6"/>
      <c r="E44" s="6"/>
      <c r="F44" s="6"/>
      <c r="G44" s="34"/>
      <c r="H44" s="34"/>
      <c r="I44" s="34"/>
      <c r="J44" s="34"/>
      <c r="K44" s="6"/>
      <c r="L44" s="6"/>
      <c r="M44" s="6"/>
      <c r="N44" s="6"/>
      <c r="O44" s="6"/>
      <c r="P44" s="6"/>
      <c r="Q44" s="6"/>
      <c r="R44" s="18"/>
      <c r="BR44" s="83" t="s">
        <v>121</v>
      </c>
      <c r="BS44" s="83" t="s">
        <v>122</v>
      </c>
    </row>
    <row r="45" spans="2:71" ht="12.75">
      <c r="B45" s="15"/>
      <c r="C45" s="6"/>
      <c r="D45" s="6"/>
      <c r="E45" s="6"/>
      <c r="F45" s="6"/>
      <c r="G45" s="34"/>
      <c r="H45" s="34"/>
      <c r="I45" s="34"/>
      <c r="J45" s="34"/>
      <c r="K45" s="6"/>
      <c r="L45" s="6"/>
      <c r="M45" s="6"/>
      <c r="N45" s="6"/>
      <c r="O45" s="6"/>
      <c r="P45" s="6"/>
      <c r="Q45" s="6"/>
      <c r="R45" s="18"/>
      <c r="BR45" s="84"/>
      <c r="BS45" s="84"/>
    </row>
    <row r="46" spans="2:71" ht="12.75">
      <c r="B46" s="15"/>
      <c r="C46" s="6"/>
      <c r="D46" s="6"/>
      <c r="E46" s="6"/>
      <c r="F46" s="6"/>
      <c r="G46" s="6"/>
      <c r="H46" s="6"/>
      <c r="I46" s="6"/>
      <c r="J46" s="6"/>
      <c r="K46" s="6"/>
      <c r="L46" s="6"/>
      <c r="M46" s="6"/>
      <c r="N46" s="6"/>
      <c r="O46" s="6"/>
      <c r="P46" s="6"/>
      <c r="Q46" s="6"/>
      <c r="R46" s="18"/>
      <c r="BR46" s="84"/>
      <c r="BS46" s="84"/>
    </row>
    <row r="47" spans="2:71" ht="12.75">
      <c r="B47" s="15"/>
      <c r="C47" s="6"/>
      <c r="D47" s="6"/>
      <c r="E47" s="6"/>
      <c r="F47" s="6"/>
      <c r="G47" s="6"/>
      <c r="H47" s="6"/>
      <c r="I47" s="6"/>
      <c r="J47" s="6"/>
      <c r="K47" s="6"/>
      <c r="L47" s="6"/>
      <c r="M47" s="6"/>
      <c r="N47" s="6"/>
      <c r="O47" s="6"/>
      <c r="P47" s="6"/>
      <c r="Q47" s="6"/>
      <c r="R47" s="18"/>
      <c r="BR47" s="85"/>
      <c r="BS47" s="85"/>
    </row>
    <row r="48" spans="2:18" ht="12.75">
      <c r="B48" s="15"/>
      <c r="C48" s="6"/>
      <c r="D48" s="6"/>
      <c r="E48" s="6"/>
      <c r="F48" s="6"/>
      <c r="G48" s="6"/>
      <c r="H48" s="6"/>
      <c r="I48" s="6"/>
      <c r="J48" s="6"/>
      <c r="K48" s="6"/>
      <c r="L48" s="6"/>
      <c r="M48" s="6"/>
      <c r="N48" s="6"/>
      <c r="O48" s="6"/>
      <c r="P48" s="6"/>
      <c r="Q48" s="6"/>
      <c r="R48" s="18"/>
    </row>
    <row r="49" spans="2:18" ht="12.75">
      <c r="B49" s="15"/>
      <c r="C49" s="6"/>
      <c r="D49" s="33"/>
      <c r="E49" s="23" t="s">
        <v>32</v>
      </c>
      <c r="F49" s="4">
        <f>SUMPRODUCT(L79:L120,D79:D120)</f>
        <v>8</v>
      </c>
      <c r="G49" s="72" t="s">
        <v>141</v>
      </c>
      <c r="H49" s="73"/>
      <c r="I49" s="40">
        <f>SUM(D79:D120)</f>
        <v>3</v>
      </c>
      <c r="J49" s="6" t="s">
        <v>12</v>
      </c>
      <c r="K49" s="6"/>
      <c r="L49" s="6"/>
      <c r="M49" s="6"/>
      <c r="N49" s="6"/>
      <c r="O49" s="6"/>
      <c r="P49" s="6"/>
      <c r="Q49" s="6"/>
      <c r="R49" s="18"/>
    </row>
    <row r="50" spans="2:18" ht="12.75">
      <c r="B50" s="15"/>
      <c r="C50" s="6"/>
      <c r="D50" s="6"/>
      <c r="E50" s="6"/>
      <c r="F50" s="6"/>
      <c r="G50" s="6"/>
      <c r="H50" s="6"/>
      <c r="I50" s="6"/>
      <c r="J50" s="6"/>
      <c r="K50" s="6"/>
      <c r="L50" s="6"/>
      <c r="M50" s="6"/>
      <c r="N50" s="6"/>
      <c r="O50" s="6"/>
      <c r="P50" s="6"/>
      <c r="Q50" s="6"/>
      <c r="R50" s="18"/>
    </row>
    <row r="51" spans="2:18" ht="12.75">
      <c r="B51" s="15"/>
      <c r="C51" s="33"/>
      <c r="D51" s="33"/>
      <c r="E51" s="6"/>
      <c r="F51" s="6"/>
      <c r="G51" s="6"/>
      <c r="H51" s="6"/>
      <c r="I51" s="6"/>
      <c r="J51" s="6"/>
      <c r="K51" s="6"/>
      <c r="L51" s="6"/>
      <c r="M51" s="6"/>
      <c r="N51" s="74" t="s">
        <v>39</v>
      </c>
      <c r="O51" s="74"/>
      <c r="P51" s="74"/>
      <c r="Q51" s="6"/>
      <c r="R51" s="18"/>
    </row>
    <row r="52" spans="2:18" ht="12.75">
      <c r="B52" s="15"/>
      <c r="C52" s="6"/>
      <c r="D52" s="6"/>
      <c r="E52" s="23" t="s">
        <v>33</v>
      </c>
      <c r="F52" s="3">
        <f>F49*H52</f>
        <v>24</v>
      </c>
      <c r="G52" s="6" t="s">
        <v>40</v>
      </c>
      <c r="H52" s="43">
        <v>3</v>
      </c>
      <c r="I52" s="79" t="s">
        <v>41</v>
      </c>
      <c r="J52" s="80"/>
      <c r="K52" s="6"/>
      <c r="L52" s="6"/>
      <c r="M52" s="6"/>
      <c r="N52" s="6"/>
      <c r="O52" s="51" t="s">
        <v>58</v>
      </c>
      <c r="P52" s="6"/>
      <c r="Q52" s="6"/>
      <c r="R52" s="18"/>
    </row>
    <row r="53" spans="2:18" ht="12.75">
      <c r="B53" s="15"/>
      <c r="C53" s="6"/>
      <c r="D53" s="6"/>
      <c r="E53" s="6"/>
      <c r="F53" s="6"/>
      <c r="G53" s="6"/>
      <c r="H53" s="6"/>
      <c r="I53" s="6"/>
      <c r="J53" s="6"/>
      <c r="K53" s="6"/>
      <c r="L53" s="6"/>
      <c r="M53" s="6"/>
      <c r="N53" s="6"/>
      <c r="O53" s="6"/>
      <c r="P53" s="6"/>
      <c r="Q53" s="6"/>
      <c r="R53" s="18"/>
    </row>
    <row r="54" spans="2:18" ht="12.75">
      <c r="B54" s="15"/>
      <c r="C54" s="6"/>
      <c r="D54" s="6" t="s">
        <v>28</v>
      </c>
      <c r="E54" s="21" t="s">
        <v>27</v>
      </c>
      <c r="F54" s="6"/>
      <c r="G54" s="6"/>
      <c r="H54" s="6"/>
      <c r="I54" s="6"/>
      <c r="J54" s="6"/>
      <c r="K54" s="6"/>
      <c r="L54" s="6"/>
      <c r="M54" s="6"/>
      <c r="N54" s="6"/>
      <c r="O54" s="6"/>
      <c r="P54" s="6"/>
      <c r="Q54" s="6"/>
      <c r="R54" s="18"/>
    </row>
    <row r="55" spans="2:18" ht="12.75">
      <c r="B55" s="15"/>
      <c r="C55" s="6"/>
      <c r="D55" s="6"/>
      <c r="E55" s="21" t="s">
        <v>46</v>
      </c>
      <c r="F55" s="6"/>
      <c r="G55" s="6"/>
      <c r="H55" s="6"/>
      <c r="I55" s="6"/>
      <c r="J55" s="6"/>
      <c r="K55" s="6"/>
      <c r="L55" s="6"/>
      <c r="M55" s="6"/>
      <c r="N55" s="6"/>
      <c r="O55" s="6"/>
      <c r="P55" s="6"/>
      <c r="Q55" s="6"/>
      <c r="R55" s="18"/>
    </row>
    <row r="56" spans="2:18" ht="12.75">
      <c r="B56" s="15"/>
      <c r="C56" s="6"/>
      <c r="D56" s="6"/>
      <c r="E56" s="21"/>
      <c r="F56" s="6"/>
      <c r="G56" s="6"/>
      <c r="H56" s="6"/>
      <c r="I56" s="6"/>
      <c r="J56" s="6"/>
      <c r="K56" s="6"/>
      <c r="L56" s="6"/>
      <c r="M56" s="6"/>
      <c r="N56" s="6"/>
      <c r="O56" s="6"/>
      <c r="P56" s="6"/>
      <c r="Q56" s="6"/>
      <c r="R56" s="18"/>
    </row>
    <row r="57" spans="2:18" ht="12.75">
      <c r="B57" s="15"/>
      <c r="C57" s="6"/>
      <c r="D57" s="6"/>
      <c r="E57" s="21"/>
      <c r="F57" s="6"/>
      <c r="G57" s="6"/>
      <c r="H57" s="6"/>
      <c r="I57" s="6"/>
      <c r="J57" s="6"/>
      <c r="K57" s="6"/>
      <c r="L57" s="6"/>
      <c r="M57" s="6"/>
      <c r="N57" s="6"/>
      <c r="O57" s="6"/>
      <c r="P57" s="6"/>
      <c r="Q57" s="6"/>
      <c r="R57" s="18"/>
    </row>
    <row r="58" spans="2:18" ht="12.75">
      <c r="B58" s="15"/>
      <c r="C58" s="6"/>
      <c r="D58" s="6"/>
      <c r="E58" s="21"/>
      <c r="F58" s="6"/>
      <c r="G58" s="6"/>
      <c r="H58" s="6"/>
      <c r="I58" s="6"/>
      <c r="J58" s="6"/>
      <c r="K58" s="6"/>
      <c r="L58" s="6"/>
      <c r="M58" s="6"/>
      <c r="N58" s="6"/>
      <c r="O58" s="6"/>
      <c r="P58" s="6"/>
      <c r="Q58" s="6"/>
      <c r="R58" s="18"/>
    </row>
    <row r="59" spans="2:18" ht="12.75">
      <c r="B59" s="15"/>
      <c r="C59" s="6"/>
      <c r="D59" s="6"/>
      <c r="E59" s="21"/>
      <c r="F59" s="6"/>
      <c r="G59" s="6"/>
      <c r="H59" s="6"/>
      <c r="I59" s="6"/>
      <c r="J59" s="6"/>
      <c r="K59" s="6"/>
      <c r="L59" s="6"/>
      <c r="M59" s="21" t="s">
        <v>53</v>
      </c>
      <c r="N59" s="6"/>
      <c r="O59" s="6"/>
      <c r="P59" s="6"/>
      <c r="Q59" s="6"/>
      <c r="R59" s="18"/>
    </row>
    <row r="60" spans="2:18" ht="12.75">
      <c r="B60" s="15"/>
      <c r="C60" s="6"/>
      <c r="D60" s="6"/>
      <c r="E60" s="21"/>
      <c r="F60" s="6"/>
      <c r="G60" s="6"/>
      <c r="H60" s="6"/>
      <c r="I60" s="6"/>
      <c r="J60" s="6"/>
      <c r="K60" s="6"/>
      <c r="L60" s="6"/>
      <c r="M60" s="6"/>
      <c r="N60" s="6"/>
      <c r="O60" s="6"/>
      <c r="P60" s="6"/>
      <c r="Q60" s="6"/>
      <c r="R60" s="18"/>
    </row>
    <row r="61" spans="2:18" ht="12.75">
      <c r="B61" s="15"/>
      <c r="C61" s="6"/>
      <c r="D61" s="6"/>
      <c r="E61" s="21"/>
      <c r="F61" s="6"/>
      <c r="G61" s="6"/>
      <c r="H61" s="6"/>
      <c r="I61" s="6"/>
      <c r="J61" s="6"/>
      <c r="K61" s="6"/>
      <c r="L61" s="6"/>
      <c r="M61" s="6"/>
      <c r="N61" s="6" t="s">
        <v>51</v>
      </c>
      <c r="O61" s="6"/>
      <c r="P61" s="43">
        <v>12.8</v>
      </c>
      <c r="Q61" s="6" t="s">
        <v>52</v>
      </c>
      <c r="R61" s="18"/>
    </row>
    <row r="62" spans="2:18" ht="12.75">
      <c r="B62" s="15"/>
      <c r="C62" s="6"/>
      <c r="D62" s="6"/>
      <c r="E62" s="21"/>
      <c r="F62" s="6"/>
      <c r="G62" s="6"/>
      <c r="H62" s="6"/>
      <c r="I62" s="6"/>
      <c r="J62" s="6"/>
      <c r="K62" s="6"/>
      <c r="L62" s="6"/>
      <c r="M62" s="6"/>
      <c r="N62" s="6"/>
      <c r="O62" s="6"/>
      <c r="P62" s="6"/>
      <c r="Q62" s="6"/>
      <c r="R62" s="18"/>
    </row>
    <row r="63" spans="2:18" ht="12.75">
      <c r="B63" s="15"/>
      <c r="C63" s="6"/>
      <c r="D63" s="6"/>
      <c r="E63" s="21"/>
      <c r="F63" s="6"/>
      <c r="G63" s="6"/>
      <c r="H63" s="6"/>
      <c r="I63" s="6"/>
      <c r="J63" s="6"/>
      <c r="K63" s="6"/>
      <c r="L63" s="6"/>
      <c r="M63" s="6"/>
      <c r="N63" s="6"/>
      <c r="O63" s="6"/>
      <c r="P63" s="6"/>
      <c r="Q63" s="6"/>
      <c r="R63" s="18"/>
    </row>
    <row r="64" spans="2:18" ht="12.75">
      <c r="B64" s="15"/>
      <c r="C64" s="6"/>
      <c r="D64" s="6"/>
      <c r="E64" s="21"/>
      <c r="F64" s="6"/>
      <c r="G64" s="6"/>
      <c r="H64" s="6"/>
      <c r="I64" s="6"/>
      <c r="J64" s="6"/>
      <c r="K64" s="6"/>
      <c r="L64" s="6"/>
      <c r="R64" s="18"/>
    </row>
    <row r="65" spans="2:18" ht="12.75">
      <c r="B65" s="15"/>
      <c r="C65" s="6"/>
      <c r="D65" s="6"/>
      <c r="E65" s="21"/>
      <c r="F65" s="6"/>
      <c r="G65" s="6"/>
      <c r="H65" s="6"/>
      <c r="I65" s="6"/>
      <c r="J65" s="6"/>
      <c r="K65" s="6"/>
      <c r="L65" s="6"/>
      <c r="R65" s="18"/>
    </row>
    <row r="66" spans="2:18" ht="12.75">
      <c r="B66" s="15"/>
      <c r="C66" s="6"/>
      <c r="D66" s="6"/>
      <c r="E66" s="21"/>
      <c r="F66" s="6"/>
      <c r="G66" s="6"/>
      <c r="H66" s="6"/>
      <c r="I66" s="6"/>
      <c r="J66" s="6"/>
      <c r="K66" s="6"/>
      <c r="L66" s="6"/>
      <c r="R66" s="18"/>
    </row>
    <row r="67" spans="2:18" ht="12.75">
      <c r="B67" s="15"/>
      <c r="C67" s="6"/>
      <c r="D67" s="6"/>
      <c r="E67" s="21"/>
      <c r="F67" s="6"/>
      <c r="G67" s="6"/>
      <c r="H67" s="6"/>
      <c r="I67" s="6"/>
      <c r="J67" s="6"/>
      <c r="K67" s="6"/>
      <c r="L67" s="6"/>
      <c r="R67" s="18"/>
    </row>
    <row r="68" spans="2:18" ht="12.75">
      <c r="B68" s="15"/>
      <c r="C68" s="6"/>
      <c r="D68" s="6"/>
      <c r="E68" s="21"/>
      <c r="F68" s="6"/>
      <c r="G68" s="6"/>
      <c r="H68" s="6"/>
      <c r="I68" s="6"/>
      <c r="J68" s="6"/>
      <c r="K68" s="6"/>
      <c r="L68" s="6"/>
      <c r="M68" s="6"/>
      <c r="N68" s="6"/>
      <c r="O68" s="61"/>
      <c r="P68" s="6"/>
      <c r="Q68" s="6"/>
      <c r="R68" s="18"/>
    </row>
    <row r="69" spans="2:18" ht="12.75">
      <c r="B69" s="15"/>
      <c r="C69" s="6"/>
      <c r="D69" s="6"/>
      <c r="E69" s="21"/>
      <c r="F69" s="6"/>
      <c r="G69" s="6"/>
      <c r="H69" s="6"/>
      <c r="I69" s="6"/>
      <c r="J69" s="6"/>
      <c r="K69" s="6"/>
      <c r="L69" s="6"/>
      <c r="M69" s="6"/>
      <c r="N69" s="6" t="s">
        <v>55</v>
      </c>
      <c r="O69" s="6"/>
      <c r="P69" s="4" t="str">
        <f>IF(I25="Oui","-",IF(F80=0,(1-BO24)*P61*H52,(P61*BO25*F49)+(I49*BO24*P61)+(F49/I49*BO23*P61)))</f>
        <v>-</v>
      </c>
      <c r="Q69" s="6" t="s">
        <v>52</v>
      </c>
      <c r="R69" s="18"/>
    </row>
    <row r="70" spans="2:18" ht="12.75">
      <c r="B70" s="15"/>
      <c r="C70" s="6"/>
      <c r="D70" s="6"/>
      <c r="E70" s="21"/>
      <c r="F70" s="6"/>
      <c r="G70" s="6"/>
      <c r="H70" s="6"/>
      <c r="I70" s="6"/>
      <c r="J70" s="6"/>
      <c r="K70" s="6"/>
      <c r="L70" s="6"/>
      <c r="M70" s="6"/>
      <c r="N70" s="6"/>
      <c r="O70" s="6"/>
      <c r="P70" s="6"/>
      <c r="Q70" s="6"/>
      <c r="R70" s="18"/>
    </row>
    <row r="71" spans="2:18" ht="12.75">
      <c r="B71" s="15"/>
      <c r="C71" s="6"/>
      <c r="D71" s="6"/>
      <c r="E71" s="21"/>
      <c r="F71" s="6"/>
      <c r="G71" s="6"/>
      <c r="H71" s="6"/>
      <c r="I71" s="6"/>
      <c r="J71" s="6"/>
      <c r="K71" s="6"/>
      <c r="L71" s="6"/>
      <c r="R71" s="18"/>
    </row>
    <row r="72" spans="2:18" ht="12.75">
      <c r="B72" s="15"/>
      <c r="C72" s="6"/>
      <c r="D72" s="6"/>
      <c r="E72" s="21"/>
      <c r="F72" s="6"/>
      <c r="G72" s="6"/>
      <c r="H72" s="6"/>
      <c r="I72" s="6"/>
      <c r="J72" s="6"/>
      <c r="K72" s="6"/>
      <c r="L72" s="6"/>
      <c r="R72" s="18"/>
    </row>
    <row r="73" spans="2:18" ht="12.75">
      <c r="B73" s="15"/>
      <c r="C73" s="6"/>
      <c r="D73" s="6"/>
      <c r="E73" s="21"/>
      <c r="F73" s="6"/>
      <c r="G73" s="6"/>
      <c r="H73" s="6"/>
      <c r="I73" s="6"/>
      <c r="J73" s="6"/>
      <c r="K73" s="6"/>
      <c r="L73" s="6"/>
      <c r="R73" s="18"/>
    </row>
    <row r="74" spans="2:18" ht="12.75">
      <c r="B74" s="15"/>
      <c r="C74" s="6"/>
      <c r="D74" s="6"/>
      <c r="E74" s="75" t="s">
        <v>70</v>
      </c>
      <c r="F74" s="75" t="s">
        <v>66</v>
      </c>
      <c r="G74" s="62"/>
      <c r="I74" s="75" t="s">
        <v>68</v>
      </c>
      <c r="J74" s="75" t="s">
        <v>67</v>
      </c>
      <c r="L74" s="75" t="s">
        <v>69</v>
      </c>
      <c r="R74" s="18"/>
    </row>
    <row r="75" spans="2:18" ht="21" customHeight="1">
      <c r="B75" s="15"/>
      <c r="C75" s="6" t="s">
        <v>148</v>
      </c>
      <c r="D75" s="6"/>
      <c r="E75" s="75"/>
      <c r="F75" s="75"/>
      <c r="G75" s="62"/>
      <c r="I75" s="75"/>
      <c r="J75" s="75"/>
      <c r="L75" s="75"/>
      <c r="R75" s="18"/>
    </row>
    <row r="76" spans="2:18" ht="12.75">
      <c r="B76" s="15"/>
      <c r="C76" s="43" t="s">
        <v>133</v>
      </c>
      <c r="D76" s="6"/>
      <c r="E76" s="75"/>
      <c r="F76" s="75"/>
      <c r="G76" s="62"/>
      <c r="I76" s="75"/>
      <c r="J76" s="75"/>
      <c r="L76" s="75"/>
      <c r="R76" s="18"/>
    </row>
    <row r="77" spans="2:18" ht="12.75">
      <c r="B77" s="15"/>
      <c r="C77" s="6"/>
      <c r="D77" s="6"/>
      <c r="E77" s="75"/>
      <c r="F77" s="75"/>
      <c r="G77" s="63"/>
      <c r="I77" s="75"/>
      <c r="J77" s="75"/>
      <c r="L77" s="75"/>
      <c r="M77" s="21"/>
      <c r="N77" s="6"/>
      <c r="O77" s="6"/>
      <c r="P77" s="6"/>
      <c r="Q77" s="6"/>
      <c r="R77" s="18"/>
    </row>
    <row r="78" spans="2:18" ht="12.75" customHeight="1">
      <c r="B78" s="15"/>
      <c r="C78" s="6"/>
      <c r="D78" s="6"/>
      <c r="E78" s="6"/>
      <c r="F78" s="6"/>
      <c r="G78" s="6"/>
      <c r="I78" s="6"/>
      <c r="J78" s="6"/>
      <c r="L78" s="6"/>
      <c r="M78" s="37"/>
      <c r="N78" s="6"/>
      <c r="O78" s="6"/>
      <c r="P78" s="6"/>
      <c r="Q78" s="6"/>
      <c r="R78" s="18"/>
    </row>
    <row r="79" spans="2:18" ht="12.75" customHeight="1">
      <c r="B79" s="15"/>
      <c r="C79" s="19" t="s">
        <v>119</v>
      </c>
      <c r="D79" s="24">
        <f>IF(F79=0,1,2)</f>
        <v>1</v>
      </c>
      <c r="E79" s="28" t="s">
        <v>42</v>
      </c>
      <c r="F79" s="58">
        <f>IF(C76="Oui",0,IF(N26&gt;=I9,0,IF(BN1=0,IF(MOD(ROUNDUP($I$9/$H$42,0),2)=0,F42*ROUNDDOWN($H$42/2/F42,0),0),0)))</f>
        <v>0</v>
      </c>
      <c r="G79" s="72" t="s">
        <v>72</v>
      </c>
      <c r="H79" s="73"/>
      <c r="I79" s="59">
        <f>$F$38*ROUNDDOWN(BS1/$F$38,0)</f>
        <v>60</v>
      </c>
      <c r="J79" s="28">
        <f>($M$26/COS(F79/180*PI())-I79)/$M$26*COS(F79/180*PI())</f>
        <v>0.3405530606200374</v>
      </c>
      <c r="K79" s="1" t="s">
        <v>73</v>
      </c>
      <c r="L79" s="40">
        <f>ROUNDUP($F$8/I79,0)</f>
        <v>6</v>
      </c>
      <c r="M79" s="72" t="s">
        <v>120</v>
      </c>
      <c r="N79" s="74"/>
      <c r="O79" s="74"/>
      <c r="P79" s="6"/>
      <c r="Q79" s="6"/>
      <c r="R79" s="18"/>
    </row>
    <row r="80" spans="2:18" ht="12.75">
      <c r="B80" s="15"/>
      <c r="C80" s="6"/>
      <c r="D80" s="24">
        <f>IF(F80=0,0,2)</f>
        <v>2</v>
      </c>
      <c r="E80" s="28">
        <f>IF(F80=0,"-",($N$26-F80+F79)/$N$26)</f>
        <v>0.36612502446745687</v>
      </c>
      <c r="F80" s="58">
        <f>IF(F79+N26/2&gt;=$F$9,0,IF(OR(F79+N26/2&gt;=90,F79+H42&gt;=90),90,F79+H42))</f>
        <v>90</v>
      </c>
      <c r="G80" s="6"/>
      <c r="I80" s="59">
        <f>IF(F80=0,"-",IF(F80=90,0,IF(BS2&gt;360,360,$F$38*ROUNDDOWN(BS2/$F$38,0))))</f>
        <v>0</v>
      </c>
      <c r="J80" s="28" t="str">
        <f aca="true" t="shared" si="2" ref="J80:J120">IF(F80=0,"-",IF(OR(F80=90,L80=1),"-",($M$26/COS(F80/180*PI())-I80)/$M$26*COS(F80/180*PI())))</f>
        <v>-</v>
      </c>
      <c r="L80" s="40">
        <f>IF(F80=0,"-",IF(I80=0,1,ROUNDUP($F$8/I80,0)))</f>
        <v>1</v>
      </c>
      <c r="M80" s="21"/>
      <c r="N80" s="6"/>
      <c r="O80" s="6"/>
      <c r="P80" s="6"/>
      <c r="Q80" s="6"/>
      <c r="R80" s="18"/>
    </row>
    <row r="81" spans="2:18" ht="12.75">
      <c r="B81" s="15"/>
      <c r="C81" s="6"/>
      <c r="D81" s="24">
        <f>IF(F81=0,0,2)</f>
        <v>0</v>
      </c>
      <c r="E81" s="28" t="str">
        <f>IF(F81=0,"-",($N$26-F81+F80)/$N$26)</f>
        <v>-</v>
      </c>
      <c r="F81" s="58">
        <f>IF(OR(F80=0,F80+$N$26/2&gt;=$F$9),0,IF(OR(F80+$N$26/2&gt;=90,F80+$H$42&gt;=90),90,F80+$H$42))</f>
        <v>0</v>
      </c>
      <c r="G81" s="6"/>
      <c r="I81" s="59" t="str">
        <f aca="true" t="shared" si="3" ref="I81:I120">IF(F81=0,"-",IF(F81=90,0,IF(BS3&gt;360,360,$F$38*ROUNDDOWN(BS3/$F$38,0))))</f>
        <v>-</v>
      </c>
      <c r="J81" s="28" t="str">
        <f t="shared" si="2"/>
        <v>-</v>
      </c>
      <c r="L81" s="40" t="str">
        <f aca="true" t="shared" si="4" ref="L81:L120">IF(F81=0,"-",IF(I81=0,1,ROUNDUP($F$8/I81,0)))</f>
        <v>-</v>
      </c>
      <c r="R81" s="18"/>
    </row>
    <row r="82" spans="2:18" ht="12.75">
      <c r="B82" s="39"/>
      <c r="C82" s="6"/>
      <c r="D82" s="24">
        <f aca="true" t="shared" si="5" ref="D82:D120">IF(F82=0,0,2)</f>
        <v>0</v>
      </c>
      <c r="E82" s="28" t="str">
        <f aca="true" t="shared" si="6" ref="E82:E120">IF(F82=0,"-",($N$26-F82+F81)/$N$26)</f>
        <v>-</v>
      </c>
      <c r="F82" s="58">
        <f aca="true" t="shared" si="7" ref="F82:F120">IF(OR(F81=0,F81+$N$26/2&gt;=$F$9),0,IF(OR(F81+$N$26/2&gt;=90,F81+$H$42&gt;=90),90,F81+$H$42))</f>
        <v>0</v>
      </c>
      <c r="G82" s="6"/>
      <c r="I82" s="59" t="str">
        <f t="shared" si="3"/>
        <v>-</v>
      </c>
      <c r="J82" s="28" t="str">
        <f t="shared" si="2"/>
        <v>-</v>
      </c>
      <c r="L82" s="40" t="str">
        <f t="shared" si="4"/>
        <v>-</v>
      </c>
      <c r="R82" s="18"/>
    </row>
    <row r="83" spans="2:18" ht="12.75">
      <c r="B83" s="15"/>
      <c r="C83" s="6"/>
      <c r="D83" s="24">
        <f t="shared" si="5"/>
        <v>0</v>
      </c>
      <c r="E83" s="28" t="str">
        <f t="shared" si="6"/>
        <v>-</v>
      </c>
      <c r="F83" s="58">
        <f t="shared" si="7"/>
        <v>0</v>
      </c>
      <c r="G83" s="6"/>
      <c r="I83" s="59" t="str">
        <f t="shared" si="3"/>
        <v>-</v>
      </c>
      <c r="J83" s="28" t="str">
        <f t="shared" si="2"/>
        <v>-</v>
      </c>
      <c r="L83" s="40" t="str">
        <f t="shared" si="4"/>
        <v>-</v>
      </c>
      <c r="R83" s="18"/>
    </row>
    <row r="84" spans="2:18" ht="12.75">
      <c r="B84" s="15"/>
      <c r="C84" s="6"/>
      <c r="D84" s="24">
        <f t="shared" si="5"/>
        <v>0</v>
      </c>
      <c r="E84" s="28" t="str">
        <f t="shared" si="6"/>
        <v>-</v>
      </c>
      <c r="F84" s="58">
        <f t="shared" si="7"/>
        <v>0</v>
      </c>
      <c r="G84" s="6"/>
      <c r="I84" s="59" t="str">
        <f t="shared" si="3"/>
        <v>-</v>
      </c>
      <c r="J84" s="28" t="str">
        <f t="shared" si="2"/>
        <v>-</v>
      </c>
      <c r="L84" s="40" t="str">
        <f t="shared" si="4"/>
        <v>-</v>
      </c>
      <c r="R84" s="18"/>
    </row>
    <row r="85" spans="2:18" ht="12.75">
      <c r="B85" s="15"/>
      <c r="C85" s="6"/>
      <c r="D85" s="24">
        <f t="shared" si="5"/>
        <v>0</v>
      </c>
      <c r="E85" s="28" t="str">
        <f t="shared" si="6"/>
        <v>-</v>
      </c>
      <c r="F85" s="58">
        <f t="shared" si="7"/>
        <v>0</v>
      </c>
      <c r="G85" s="6"/>
      <c r="I85" s="59" t="str">
        <f t="shared" si="3"/>
        <v>-</v>
      </c>
      <c r="J85" s="28" t="str">
        <f t="shared" si="2"/>
        <v>-</v>
      </c>
      <c r="L85" s="40" t="str">
        <f t="shared" si="4"/>
        <v>-</v>
      </c>
      <c r="R85" s="18"/>
    </row>
    <row r="86" spans="2:18" ht="12.75">
      <c r="B86" s="15"/>
      <c r="C86" s="6"/>
      <c r="D86" s="24">
        <f t="shared" si="5"/>
        <v>0</v>
      </c>
      <c r="E86" s="28" t="str">
        <f t="shared" si="6"/>
        <v>-</v>
      </c>
      <c r="F86" s="58">
        <f t="shared" si="7"/>
        <v>0</v>
      </c>
      <c r="G86" s="6"/>
      <c r="I86" s="59" t="str">
        <f t="shared" si="3"/>
        <v>-</v>
      </c>
      <c r="J86" s="28" t="str">
        <f t="shared" si="2"/>
        <v>-</v>
      </c>
      <c r="L86" s="40" t="str">
        <f t="shared" si="4"/>
        <v>-</v>
      </c>
      <c r="R86" s="18"/>
    </row>
    <row r="87" spans="2:18" ht="12.75">
      <c r="B87" s="15"/>
      <c r="C87" s="6"/>
      <c r="D87" s="24">
        <f t="shared" si="5"/>
        <v>0</v>
      </c>
      <c r="E87" s="28" t="str">
        <f t="shared" si="6"/>
        <v>-</v>
      </c>
      <c r="F87" s="58">
        <f t="shared" si="7"/>
        <v>0</v>
      </c>
      <c r="G87" s="6"/>
      <c r="I87" s="59" t="str">
        <f t="shared" si="3"/>
        <v>-</v>
      </c>
      <c r="J87" s="28" t="str">
        <f t="shared" si="2"/>
        <v>-</v>
      </c>
      <c r="L87" s="40" t="str">
        <f t="shared" si="4"/>
        <v>-</v>
      </c>
      <c r="R87" s="18"/>
    </row>
    <row r="88" spans="2:18" ht="12.75">
      <c r="B88" s="15"/>
      <c r="C88" s="6"/>
      <c r="D88" s="24">
        <f t="shared" si="5"/>
        <v>0</v>
      </c>
      <c r="E88" s="28" t="str">
        <f t="shared" si="6"/>
        <v>-</v>
      </c>
      <c r="F88" s="58">
        <f t="shared" si="7"/>
        <v>0</v>
      </c>
      <c r="G88" s="6"/>
      <c r="I88" s="59" t="str">
        <f t="shared" si="3"/>
        <v>-</v>
      </c>
      <c r="J88" s="28" t="str">
        <f t="shared" si="2"/>
        <v>-</v>
      </c>
      <c r="L88" s="40" t="str">
        <f t="shared" si="4"/>
        <v>-</v>
      </c>
      <c r="R88" s="18"/>
    </row>
    <row r="89" spans="2:18" ht="12.75">
      <c r="B89" s="15"/>
      <c r="C89" s="6"/>
      <c r="D89" s="24">
        <f t="shared" si="5"/>
        <v>0</v>
      </c>
      <c r="E89" s="28" t="str">
        <f t="shared" si="6"/>
        <v>-</v>
      </c>
      <c r="F89" s="58">
        <f t="shared" si="7"/>
        <v>0</v>
      </c>
      <c r="G89" s="6"/>
      <c r="I89" s="59" t="str">
        <f t="shared" si="3"/>
        <v>-</v>
      </c>
      <c r="J89" s="28" t="str">
        <f t="shared" si="2"/>
        <v>-</v>
      </c>
      <c r="L89" s="40" t="str">
        <f t="shared" si="4"/>
        <v>-</v>
      </c>
      <c r="R89" s="18"/>
    </row>
    <row r="90" spans="2:18" ht="12.75">
      <c r="B90" s="15"/>
      <c r="C90" s="6"/>
      <c r="D90" s="24">
        <f t="shared" si="5"/>
        <v>0</v>
      </c>
      <c r="E90" s="28" t="str">
        <f t="shared" si="6"/>
        <v>-</v>
      </c>
      <c r="F90" s="58">
        <f t="shared" si="7"/>
        <v>0</v>
      </c>
      <c r="G90" s="6"/>
      <c r="I90" s="59" t="str">
        <f t="shared" si="3"/>
        <v>-</v>
      </c>
      <c r="J90" s="28" t="str">
        <f t="shared" si="2"/>
        <v>-</v>
      </c>
      <c r="L90" s="40" t="str">
        <f t="shared" si="4"/>
        <v>-</v>
      </c>
      <c r="R90" s="18"/>
    </row>
    <row r="91" spans="2:18" ht="12.75">
      <c r="B91" s="15"/>
      <c r="C91" s="6"/>
      <c r="D91" s="24">
        <f t="shared" si="5"/>
        <v>0</v>
      </c>
      <c r="E91" s="28" t="str">
        <f t="shared" si="6"/>
        <v>-</v>
      </c>
      <c r="F91" s="58">
        <f t="shared" si="7"/>
        <v>0</v>
      </c>
      <c r="G91" s="6"/>
      <c r="I91" s="59" t="str">
        <f t="shared" si="3"/>
        <v>-</v>
      </c>
      <c r="J91" s="28" t="str">
        <f t="shared" si="2"/>
        <v>-</v>
      </c>
      <c r="L91" s="40" t="str">
        <f t="shared" si="4"/>
        <v>-</v>
      </c>
      <c r="R91" s="18"/>
    </row>
    <row r="92" spans="2:61" ht="12.75">
      <c r="B92" s="15"/>
      <c r="C92" s="6"/>
      <c r="D92" s="24">
        <f t="shared" si="5"/>
        <v>0</v>
      </c>
      <c r="E92" s="28" t="str">
        <f t="shared" si="6"/>
        <v>-</v>
      </c>
      <c r="F92" s="58">
        <f t="shared" si="7"/>
        <v>0</v>
      </c>
      <c r="G92" s="6"/>
      <c r="I92" s="59" t="str">
        <f t="shared" si="3"/>
        <v>-</v>
      </c>
      <c r="J92" s="28" t="str">
        <f t="shared" si="2"/>
        <v>-</v>
      </c>
      <c r="L92" s="40" t="str">
        <f t="shared" si="4"/>
        <v>-</v>
      </c>
      <c r="R92" s="18"/>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row>
    <row r="93" spans="2:18" ht="12.75">
      <c r="B93" s="15"/>
      <c r="C93" s="6"/>
      <c r="D93" s="24">
        <f t="shared" si="5"/>
        <v>0</v>
      </c>
      <c r="E93" s="28" t="str">
        <f t="shared" si="6"/>
        <v>-</v>
      </c>
      <c r="F93" s="58">
        <f t="shared" si="7"/>
        <v>0</v>
      </c>
      <c r="G93" s="6"/>
      <c r="I93" s="59" t="str">
        <f t="shared" si="3"/>
        <v>-</v>
      </c>
      <c r="J93" s="28" t="str">
        <f t="shared" si="2"/>
        <v>-</v>
      </c>
      <c r="L93" s="40" t="str">
        <f t="shared" si="4"/>
        <v>-</v>
      </c>
      <c r="M93" s="6"/>
      <c r="N93" s="6"/>
      <c r="O93" s="6"/>
      <c r="P93" s="6"/>
      <c r="Q93" s="6"/>
      <c r="R93" s="18"/>
    </row>
    <row r="94" spans="2:18" ht="12.75">
      <c r="B94" s="15"/>
      <c r="C94" s="29"/>
      <c r="D94" s="24">
        <f t="shared" si="5"/>
        <v>0</v>
      </c>
      <c r="E94" s="28" t="str">
        <f t="shared" si="6"/>
        <v>-</v>
      </c>
      <c r="F94" s="58">
        <f t="shared" si="7"/>
        <v>0</v>
      </c>
      <c r="G94" s="6"/>
      <c r="I94" s="59" t="str">
        <f t="shared" si="3"/>
        <v>-</v>
      </c>
      <c r="J94" s="28" t="str">
        <f t="shared" si="2"/>
        <v>-</v>
      </c>
      <c r="L94" s="40" t="str">
        <f t="shared" si="4"/>
        <v>-</v>
      </c>
      <c r="M94" s="36"/>
      <c r="N94" s="6"/>
      <c r="O94" s="6"/>
      <c r="P94" s="6"/>
      <c r="Q94" s="6"/>
      <c r="R94" s="18"/>
    </row>
    <row r="95" spans="2:18" ht="12.75">
      <c r="B95" s="15"/>
      <c r="C95" s="19"/>
      <c r="D95" s="24">
        <f t="shared" si="5"/>
        <v>0</v>
      </c>
      <c r="E95" s="28" t="str">
        <f t="shared" si="6"/>
        <v>-</v>
      </c>
      <c r="F95" s="58">
        <f t="shared" si="7"/>
        <v>0</v>
      </c>
      <c r="G95" s="6"/>
      <c r="I95" s="59" t="str">
        <f t="shared" si="3"/>
        <v>-</v>
      </c>
      <c r="J95" s="28" t="str">
        <f t="shared" si="2"/>
        <v>-</v>
      </c>
      <c r="L95" s="40" t="str">
        <f t="shared" si="4"/>
        <v>-</v>
      </c>
      <c r="M95" s="21"/>
      <c r="N95" s="6"/>
      <c r="O95" s="6"/>
      <c r="P95" s="6"/>
      <c r="Q95" s="6"/>
      <c r="R95" s="18"/>
    </row>
    <row r="96" spans="2:18" ht="12.75">
      <c r="B96" s="15"/>
      <c r="C96" s="23"/>
      <c r="D96" s="24">
        <f t="shared" si="5"/>
        <v>0</v>
      </c>
      <c r="E96" s="28" t="str">
        <f t="shared" si="6"/>
        <v>-</v>
      </c>
      <c r="F96" s="58">
        <f t="shared" si="7"/>
        <v>0</v>
      </c>
      <c r="G96" s="6"/>
      <c r="I96" s="59" t="str">
        <f t="shared" si="3"/>
        <v>-</v>
      </c>
      <c r="J96" s="28" t="str">
        <f t="shared" si="2"/>
        <v>-</v>
      </c>
      <c r="L96" s="40" t="str">
        <f t="shared" si="4"/>
        <v>-</v>
      </c>
      <c r="M96" s="37"/>
      <c r="N96" s="6"/>
      <c r="O96" s="6"/>
      <c r="P96" s="6"/>
      <c r="Q96" s="6"/>
      <c r="R96" s="18"/>
    </row>
    <row r="97" spans="2:18" ht="12.75">
      <c r="B97" s="15"/>
      <c r="C97" s="19"/>
      <c r="D97" s="24">
        <f t="shared" si="5"/>
        <v>0</v>
      </c>
      <c r="E97" s="28" t="str">
        <f t="shared" si="6"/>
        <v>-</v>
      </c>
      <c r="F97" s="58">
        <f t="shared" si="7"/>
        <v>0</v>
      </c>
      <c r="G97" s="6"/>
      <c r="I97" s="59" t="str">
        <f t="shared" si="3"/>
        <v>-</v>
      </c>
      <c r="J97" s="28" t="str">
        <f t="shared" si="2"/>
        <v>-</v>
      </c>
      <c r="L97" s="40" t="str">
        <f t="shared" si="4"/>
        <v>-</v>
      </c>
      <c r="M97" s="21"/>
      <c r="N97" s="6"/>
      <c r="O97" s="6"/>
      <c r="P97" s="6"/>
      <c r="Q97" s="6"/>
      <c r="R97" s="18"/>
    </row>
    <row r="98" spans="2:18" ht="12.75">
      <c r="B98" s="15"/>
      <c r="C98" s="19"/>
      <c r="D98" s="24">
        <f t="shared" si="5"/>
        <v>0</v>
      </c>
      <c r="E98" s="28" t="str">
        <f t="shared" si="6"/>
        <v>-</v>
      </c>
      <c r="F98" s="58">
        <f t="shared" si="7"/>
        <v>0</v>
      </c>
      <c r="G98" s="6"/>
      <c r="I98" s="59" t="str">
        <f t="shared" si="3"/>
        <v>-</v>
      </c>
      <c r="J98" s="28" t="str">
        <f t="shared" si="2"/>
        <v>-</v>
      </c>
      <c r="L98" s="40" t="str">
        <f t="shared" si="4"/>
        <v>-</v>
      </c>
      <c r="M98" s="21"/>
      <c r="N98" s="6"/>
      <c r="O98" s="6"/>
      <c r="P98" s="6"/>
      <c r="Q98" s="6"/>
      <c r="R98" s="18"/>
    </row>
    <row r="99" spans="2:18" ht="12.75">
      <c r="B99" s="15"/>
      <c r="C99" s="23"/>
      <c r="D99" s="24">
        <f t="shared" si="5"/>
        <v>0</v>
      </c>
      <c r="E99" s="28" t="str">
        <f t="shared" si="6"/>
        <v>-</v>
      </c>
      <c r="F99" s="58">
        <f t="shared" si="7"/>
        <v>0</v>
      </c>
      <c r="G99" s="6"/>
      <c r="I99" s="59" t="str">
        <f t="shared" si="3"/>
        <v>-</v>
      </c>
      <c r="J99" s="28" t="str">
        <f t="shared" si="2"/>
        <v>-</v>
      </c>
      <c r="L99" s="40" t="str">
        <f t="shared" si="4"/>
        <v>-</v>
      </c>
      <c r="M99" s="38"/>
      <c r="N99" s="6"/>
      <c r="O99" s="6"/>
      <c r="P99" s="6"/>
      <c r="Q99" s="6"/>
      <c r="R99" s="18"/>
    </row>
    <row r="100" spans="2:18" ht="12.75">
      <c r="B100" s="15"/>
      <c r="C100" s="29"/>
      <c r="D100" s="24">
        <f t="shared" si="5"/>
        <v>0</v>
      </c>
      <c r="E100" s="28" t="str">
        <f t="shared" si="6"/>
        <v>-</v>
      </c>
      <c r="F100" s="58">
        <f t="shared" si="7"/>
        <v>0</v>
      </c>
      <c r="G100" s="6"/>
      <c r="I100" s="59" t="str">
        <f t="shared" si="3"/>
        <v>-</v>
      </c>
      <c r="J100" s="28" t="str">
        <f t="shared" si="2"/>
        <v>-</v>
      </c>
      <c r="L100" s="40" t="str">
        <f t="shared" si="4"/>
        <v>-</v>
      </c>
      <c r="M100" s="6"/>
      <c r="N100" s="6"/>
      <c r="O100" s="6"/>
      <c r="P100" s="6"/>
      <c r="Q100" s="6"/>
      <c r="R100" s="18"/>
    </row>
    <row r="101" spans="2:62" ht="12.75">
      <c r="B101" s="15"/>
      <c r="C101" s="6"/>
      <c r="D101" s="24">
        <f t="shared" si="5"/>
        <v>0</v>
      </c>
      <c r="E101" s="28" t="str">
        <f t="shared" si="6"/>
        <v>-</v>
      </c>
      <c r="F101" s="58">
        <f t="shared" si="7"/>
        <v>0</v>
      </c>
      <c r="G101" s="6"/>
      <c r="I101" s="59" t="str">
        <f t="shared" si="3"/>
        <v>-</v>
      </c>
      <c r="J101" s="28" t="str">
        <f t="shared" si="2"/>
        <v>-</v>
      </c>
      <c r="L101" s="40" t="str">
        <f t="shared" si="4"/>
        <v>-</v>
      </c>
      <c r="M101" s="6"/>
      <c r="N101" s="6"/>
      <c r="O101" s="6"/>
      <c r="P101" s="6"/>
      <c r="Q101" s="6"/>
      <c r="R101" s="18"/>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row>
    <row r="102" spans="2:62" ht="12.75">
      <c r="B102" s="15"/>
      <c r="C102" s="6"/>
      <c r="D102" s="24">
        <f t="shared" si="5"/>
        <v>0</v>
      </c>
      <c r="E102" s="28" t="str">
        <f t="shared" si="6"/>
        <v>-</v>
      </c>
      <c r="F102" s="58">
        <f t="shared" si="7"/>
        <v>0</v>
      </c>
      <c r="G102" s="6"/>
      <c r="I102" s="59" t="str">
        <f t="shared" si="3"/>
        <v>-</v>
      </c>
      <c r="J102" s="28" t="str">
        <f t="shared" si="2"/>
        <v>-</v>
      </c>
      <c r="L102" s="40" t="str">
        <f t="shared" si="4"/>
        <v>-</v>
      </c>
      <c r="M102" s="6"/>
      <c r="N102" s="6"/>
      <c r="O102" s="6"/>
      <c r="P102" s="6"/>
      <c r="Q102" s="6"/>
      <c r="R102" s="18"/>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6"/>
    </row>
    <row r="103" spans="2:62" ht="12.75">
      <c r="B103" s="15"/>
      <c r="C103" s="29"/>
      <c r="D103" s="24">
        <f t="shared" si="5"/>
        <v>0</v>
      </c>
      <c r="E103" s="28" t="str">
        <f t="shared" si="6"/>
        <v>-</v>
      </c>
      <c r="F103" s="58">
        <f t="shared" si="7"/>
        <v>0</v>
      </c>
      <c r="G103" s="6"/>
      <c r="I103" s="59" t="str">
        <f t="shared" si="3"/>
        <v>-</v>
      </c>
      <c r="J103" s="28" t="str">
        <f t="shared" si="2"/>
        <v>-</v>
      </c>
      <c r="L103" s="40" t="str">
        <f t="shared" si="4"/>
        <v>-</v>
      </c>
      <c r="M103" s="6"/>
      <c r="N103" s="6"/>
      <c r="O103" s="6"/>
      <c r="P103" s="6"/>
      <c r="Q103" s="6"/>
      <c r="R103" s="18"/>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
    </row>
    <row r="104" spans="2:62" ht="12.75">
      <c r="B104" s="15"/>
      <c r="C104" s="19"/>
      <c r="D104" s="24">
        <f t="shared" si="5"/>
        <v>0</v>
      </c>
      <c r="E104" s="28" t="str">
        <f t="shared" si="6"/>
        <v>-</v>
      </c>
      <c r="F104" s="58">
        <f t="shared" si="7"/>
        <v>0</v>
      </c>
      <c r="G104" s="6"/>
      <c r="I104" s="59" t="str">
        <f t="shared" si="3"/>
        <v>-</v>
      </c>
      <c r="J104" s="28" t="str">
        <f t="shared" si="2"/>
        <v>-</v>
      </c>
      <c r="L104" s="40" t="str">
        <f t="shared" si="4"/>
        <v>-</v>
      </c>
      <c r="M104" s="6"/>
      <c r="N104" s="6"/>
      <c r="O104" s="6"/>
      <c r="P104" s="6"/>
      <c r="Q104" s="6"/>
      <c r="R104" s="18"/>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6"/>
    </row>
    <row r="105" spans="2:62" ht="12.75">
      <c r="B105" s="15"/>
      <c r="C105" s="23"/>
      <c r="D105" s="24">
        <f t="shared" si="5"/>
        <v>0</v>
      </c>
      <c r="E105" s="28" t="str">
        <f t="shared" si="6"/>
        <v>-</v>
      </c>
      <c r="F105" s="58">
        <f t="shared" si="7"/>
        <v>0</v>
      </c>
      <c r="G105" s="6"/>
      <c r="I105" s="59" t="str">
        <f t="shared" si="3"/>
        <v>-</v>
      </c>
      <c r="J105" s="28" t="str">
        <f t="shared" si="2"/>
        <v>-</v>
      </c>
      <c r="L105" s="40" t="str">
        <f t="shared" si="4"/>
        <v>-</v>
      </c>
      <c r="M105" s="6"/>
      <c r="N105" s="6"/>
      <c r="O105" s="6"/>
      <c r="P105" s="6"/>
      <c r="Q105" s="6"/>
      <c r="R105" s="18"/>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6"/>
    </row>
    <row r="106" spans="2:62" ht="12.75">
      <c r="B106" s="15"/>
      <c r="C106" s="19"/>
      <c r="D106" s="24">
        <f t="shared" si="5"/>
        <v>0</v>
      </c>
      <c r="E106" s="28" t="str">
        <f t="shared" si="6"/>
        <v>-</v>
      </c>
      <c r="F106" s="58">
        <f t="shared" si="7"/>
        <v>0</v>
      </c>
      <c r="G106" s="6"/>
      <c r="I106" s="59" t="str">
        <f t="shared" si="3"/>
        <v>-</v>
      </c>
      <c r="J106" s="28" t="str">
        <f t="shared" si="2"/>
        <v>-</v>
      </c>
      <c r="L106" s="40" t="str">
        <f t="shared" si="4"/>
        <v>-</v>
      </c>
      <c r="M106" s="6"/>
      <c r="N106" s="6"/>
      <c r="O106" s="6"/>
      <c r="P106" s="6"/>
      <c r="Q106" s="6"/>
      <c r="R106" s="18"/>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6"/>
    </row>
    <row r="107" spans="2:62" ht="12.75">
      <c r="B107" s="15"/>
      <c r="C107" s="19"/>
      <c r="D107" s="24">
        <f t="shared" si="5"/>
        <v>0</v>
      </c>
      <c r="E107" s="28" t="str">
        <f t="shared" si="6"/>
        <v>-</v>
      </c>
      <c r="F107" s="58">
        <f t="shared" si="7"/>
        <v>0</v>
      </c>
      <c r="G107" s="6"/>
      <c r="I107" s="59" t="str">
        <f t="shared" si="3"/>
        <v>-</v>
      </c>
      <c r="J107" s="28" t="str">
        <f t="shared" si="2"/>
        <v>-</v>
      </c>
      <c r="L107" s="40" t="str">
        <f t="shared" si="4"/>
        <v>-</v>
      </c>
      <c r="M107" s="6"/>
      <c r="N107" s="6"/>
      <c r="O107" s="6"/>
      <c r="P107" s="6"/>
      <c r="Q107" s="6"/>
      <c r="R107" s="18"/>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
    </row>
    <row r="108" spans="2:62" ht="12.75">
      <c r="B108" s="15"/>
      <c r="C108" s="23"/>
      <c r="D108" s="24">
        <f t="shared" si="5"/>
        <v>0</v>
      </c>
      <c r="E108" s="28" t="str">
        <f t="shared" si="6"/>
        <v>-</v>
      </c>
      <c r="F108" s="58">
        <f t="shared" si="7"/>
        <v>0</v>
      </c>
      <c r="G108" s="6"/>
      <c r="I108" s="59" t="str">
        <f t="shared" si="3"/>
        <v>-</v>
      </c>
      <c r="J108" s="28" t="str">
        <f t="shared" si="2"/>
        <v>-</v>
      </c>
      <c r="L108" s="40" t="str">
        <f t="shared" si="4"/>
        <v>-</v>
      </c>
      <c r="M108" s="38"/>
      <c r="N108" s="6"/>
      <c r="O108" s="6"/>
      <c r="P108" s="6"/>
      <c r="Q108" s="6"/>
      <c r="R108" s="18"/>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row>
    <row r="109" spans="2:62" ht="12.75">
      <c r="B109" s="15"/>
      <c r="C109" s="29"/>
      <c r="D109" s="24">
        <f t="shared" si="5"/>
        <v>0</v>
      </c>
      <c r="E109" s="28" t="str">
        <f t="shared" si="6"/>
        <v>-</v>
      </c>
      <c r="F109" s="58">
        <f t="shared" si="7"/>
        <v>0</v>
      </c>
      <c r="G109" s="6"/>
      <c r="I109" s="59" t="str">
        <f t="shared" si="3"/>
        <v>-</v>
      </c>
      <c r="J109" s="28" t="str">
        <f t="shared" si="2"/>
        <v>-</v>
      </c>
      <c r="L109" s="40" t="str">
        <f t="shared" si="4"/>
        <v>-</v>
      </c>
      <c r="M109" s="6"/>
      <c r="N109" s="6"/>
      <c r="O109" s="57"/>
      <c r="P109" s="57"/>
      <c r="Q109" s="6"/>
      <c r="R109" s="18"/>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
    </row>
    <row r="110" spans="2:62" ht="12.75">
      <c r="B110" s="15"/>
      <c r="C110" s="6"/>
      <c r="D110" s="24">
        <f t="shared" si="5"/>
        <v>0</v>
      </c>
      <c r="E110" s="28" t="str">
        <f t="shared" si="6"/>
        <v>-</v>
      </c>
      <c r="F110" s="58">
        <f t="shared" si="7"/>
        <v>0</v>
      </c>
      <c r="G110" s="6"/>
      <c r="I110" s="59" t="str">
        <f t="shared" si="3"/>
        <v>-</v>
      </c>
      <c r="J110" s="28" t="str">
        <f t="shared" si="2"/>
        <v>-</v>
      </c>
      <c r="L110" s="40" t="str">
        <f t="shared" si="4"/>
        <v>-</v>
      </c>
      <c r="M110" s="6"/>
      <c r="N110" s="6"/>
      <c r="O110" s="60"/>
      <c r="P110" s="60"/>
      <c r="Q110" s="6"/>
      <c r="R110" s="18"/>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row>
    <row r="111" spans="2:18" ht="12.75">
      <c r="B111" s="15"/>
      <c r="C111" s="6"/>
      <c r="D111" s="24">
        <f t="shared" si="5"/>
        <v>0</v>
      </c>
      <c r="E111" s="28" t="str">
        <f t="shared" si="6"/>
        <v>-</v>
      </c>
      <c r="F111" s="58">
        <f t="shared" si="7"/>
        <v>0</v>
      </c>
      <c r="G111" s="6"/>
      <c r="I111" s="59" t="str">
        <f t="shared" si="3"/>
        <v>-</v>
      </c>
      <c r="J111" s="28" t="str">
        <f t="shared" si="2"/>
        <v>-</v>
      </c>
      <c r="L111" s="40" t="str">
        <f t="shared" si="4"/>
        <v>-</v>
      </c>
      <c r="M111" s="6"/>
      <c r="N111" s="6"/>
      <c r="O111" s="53"/>
      <c r="P111" s="53"/>
      <c r="Q111" s="6"/>
      <c r="R111" s="18"/>
    </row>
    <row r="112" spans="2:18" ht="12.75">
      <c r="B112" s="15"/>
      <c r="C112" s="6"/>
      <c r="D112" s="24">
        <f t="shared" si="5"/>
        <v>0</v>
      </c>
      <c r="E112" s="28" t="str">
        <f t="shared" si="6"/>
        <v>-</v>
      </c>
      <c r="F112" s="58">
        <f t="shared" si="7"/>
        <v>0</v>
      </c>
      <c r="G112" s="6"/>
      <c r="I112" s="59" t="str">
        <f t="shared" si="3"/>
        <v>-</v>
      </c>
      <c r="J112" s="28" t="str">
        <f t="shared" si="2"/>
        <v>-</v>
      </c>
      <c r="L112" s="40" t="str">
        <f t="shared" si="4"/>
        <v>-</v>
      </c>
      <c r="M112" s="6"/>
      <c r="N112" s="6"/>
      <c r="O112" s="54"/>
      <c r="P112" s="54"/>
      <c r="Q112" s="6"/>
      <c r="R112" s="18"/>
    </row>
    <row r="113" spans="2:18" ht="12.75">
      <c r="B113" s="15"/>
      <c r="C113" s="6"/>
      <c r="D113" s="24">
        <f t="shared" si="5"/>
        <v>0</v>
      </c>
      <c r="E113" s="28" t="str">
        <f t="shared" si="6"/>
        <v>-</v>
      </c>
      <c r="F113" s="58">
        <f t="shared" si="7"/>
        <v>0</v>
      </c>
      <c r="G113" s="6"/>
      <c r="I113" s="59" t="str">
        <f t="shared" si="3"/>
        <v>-</v>
      </c>
      <c r="J113" s="28" t="str">
        <f t="shared" si="2"/>
        <v>-</v>
      </c>
      <c r="L113" s="40" t="str">
        <f t="shared" si="4"/>
        <v>-</v>
      </c>
      <c r="M113" s="6"/>
      <c r="N113" s="6"/>
      <c r="O113" s="7"/>
      <c r="P113" s="7"/>
      <c r="Q113" s="6"/>
      <c r="R113" s="18"/>
    </row>
    <row r="114" spans="2:18" ht="12.75">
      <c r="B114" s="15"/>
      <c r="C114" s="6"/>
      <c r="D114" s="24">
        <f t="shared" si="5"/>
        <v>0</v>
      </c>
      <c r="E114" s="28" t="str">
        <f t="shared" si="6"/>
        <v>-</v>
      </c>
      <c r="F114" s="58">
        <f t="shared" si="7"/>
        <v>0</v>
      </c>
      <c r="G114" s="6"/>
      <c r="I114" s="59" t="str">
        <f t="shared" si="3"/>
        <v>-</v>
      </c>
      <c r="J114" s="28" t="str">
        <f t="shared" si="2"/>
        <v>-</v>
      </c>
      <c r="L114" s="40" t="str">
        <f t="shared" si="4"/>
        <v>-</v>
      </c>
      <c r="M114" s="6"/>
      <c r="N114" s="6"/>
      <c r="O114" s="61"/>
      <c r="P114" s="61"/>
      <c r="Q114" s="6"/>
      <c r="R114" s="18"/>
    </row>
    <row r="115" spans="2:18" ht="12.75">
      <c r="B115" s="15"/>
      <c r="C115" s="6"/>
      <c r="D115" s="24">
        <f t="shared" si="5"/>
        <v>0</v>
      </c>
      <c r="E115" s="28" t="str">
        <f t="shared" si="6"/>
        <v>-</v>
      </c>
      <c r="F115" s="58">
        <f t="shared" si="7"/>
        <v>0</v>
      </c>
      <c r="G115" s="6"/>
      <c r="I115" s="59" t="str">
        <f t="shared" si="3"/>
        <v>-</v>
      </c>
      <c r="J115" s="28" t="str">
        <f t="shared" si="2"/>
        <v>-</v>
      </c>
      <c r="L115" s="40" t="str">
        <f t="shared" si="4"/>
        <v>-</v>
      </c>
      <c r="M115" s="6"/>
      <c r="N115" s="6"/>
      <c r="O115" s="6"/>
      <c r="P115" s="6"/>
      <c r="Q115" s="6"/>
      <c r="R115" s="18"/>
    </row>
    <row r="116" spans="2:18" ht="12.75">
      <c r="B116" s="15"/>
      <c r="C116" s="6"/>
      <c r="D116" s="24">
        <f t="shared" si="5"/>
        <v>0</v>
      </c>
      <c r="E116" s="28" t="str">
        <f t="shared" si="6"/>
        <v>-</v>
      </c>
      <c r="F116" s="58">
        <f t="shared" si="7"/>
        <v>0</v>
      </c>
      <c r="G116" s="6"/>
      <c r="I116" s="59" t="str">
        <f t="shared" si="3"/>
        <v>-</v>
      </c>
      <c r="J116" s="28" t="str">
        <f t="shared" si="2"/>
        <v>-</v>
      </c>
      <c r="L116" s="40" t="str">
        <f t="shared" si="4"/>
        <v>-</v>
      </c>
      <c r="M116" s="6"/>
      <c r="N116" s="6"/>
      <c r="O116" s="60"/>
      <c r="P116" s="60"/>
      <c r="Q116" s="6"/>
      <c r="R116" s="18"/>
    </row>
    <row r="117" spans="2:18" ht="12.75">
      <c r="B117" s="15"/>
      <c r="C117" s="6"/>
      <c r="D117" s="24">
        <f t="shared" si="5"/>
        <v>0</v>
      </c>
      <c r="E117" s="28" t="str">
        <f t="shared" si="6"/>
        <v>-</v>
      </c>
      <c r="F117" s="58">
        <f t="shared" si="7"/>
        <v>0</v>
      </c>
      <c r="G117" s="6"/>
      <c r="I117" s="59" t="str">
        <f t="shared" si="3"/>
        <v>-</v>
      </c>
      <c r="J117" s="28" t="str">
        <f t="shared" si="2"/>
        <v>-</v>
      </c>
      <c r="L117" s="40" t="str">
        <f t="shared" si="4"/>
        <v>-</v>
      </c>
      <c r="M117" s="6"/>
      <c r="N117" s="6"/>
      <c r="O117" s="6"/>
      <c r="P117" s="6"/>
      <c r="Q117" s="6"/>
      <c r="R117" s="18"/>
    </row>
    <row r="118" spans="2:18" ht="12.75">
      <c r="B118" s="15"/>
      <c r="C118" s="6"/>
      <c r="D118" s="24">
        <f t="shared" si="5"/>
        <v>0</v>
      </c>
      <c r="E118" s="28" t="str">
        <f t="shared" si="6"/>
        <v>-</v>
      </c>
      <c r="F118" s="58">
        <f t="shared" si="7"/>
        <v>0</v>
      </c>
      <c r="G118" s="6"/>
      <c r="I118" s="59" t="str">
        <f t="shared" si="3"/>
        <v>-</v>
      </c>
      <c r="J118" s="28" t="str">
        <f t="shared" si="2"/>
        <v>-</v>
      </c>
      <c r="L118" s="40" t="str">
        <f t="shared" si="4"/>
        <v>-</v>
      </c>
      <c r="M118" s="6"/>
      <c r="N118" s="6"/>
      <c r="O118" s="6"/>
      <c r="P118" s="6"/>
      <c r="Q118" s="6"/>
      <c r="R118" s="18"/>
    </row>
    <row r="119" spans="2:18" ht="12.75">
      <c r="B119" s="15"/>
      <c r="C119" s="6"/>
      <c r="D119" s="24">
        <f t="shared" si="5"/>
        <v>0</v>
      </c>
      <c r="E119" s="28" t="str">
        <f t="shared" si="6"/>
        <v>-</v>
      </c>
      <c r="F119" s="58">
        <f t="shared" si="7"/>
        <v>0</v>
      </c>
      <c r="G119" s="6"/>
      <c r="I119" s="59" t="str">
        <f t="shared" si="3"/>
        <v>-</v>
      </c>
      <c r="J119" s="28" t="str">
        <f t="shared" si="2"/>
        <v>-</v>
      </c>
      <c r="L119" s="40" t="str">
        <f t="shared" si="4"/>
        <v>-</v>
      </c>
      <c r="M119" s="6"/>
      <c r="N119" s="6"/>
      <c r="O119" s="6"/>
      <c r="P119" s="6"/>
      <c r="Q119" s="6"/>
      <c r="R119" s="18"/>
    </row>
    <row r="120" spans="2:18" ht="12.75">
      <c r="B120" s="15"/>
      <c r="C120" s="6"/>
      <c r="D120" s="24">
        <f t="shared" si="5"/>
        <v>0</v>
      </c>
      <c r="E120" s="28" t="str">
        <f t="shared" si="6"/>
        <v>-</v>
      </c>
      <c r="F120" s="58">
        <f t="shared" si="7"/>
        <v>0</v>
      </c>
      <c r="G120" s="6"/>
      <c r="I120" s="59" t="str">
        <f t="shared" si="3"/>
        <v>-</v>
      </c>
      <c r="J120" s="28" t="str">
        <f t="shared" si="2"/>
        <v>-</v>
      </c>
      <c r="L120" s="40" t="str">
        <f t="shared" si="4"/>
        <v>-</v>
      </c>
      <c r="M120" s="6"/>
      <c r="N120" s="6"/>
      <c r="O120" s="6"/>
      <c r="P120" s="6"/>
      <c r="Q120" s="6"/>
      <c r="R120" s="18"/>
    </row>
    <row r="121" spans="2:18" ht="12.75">
      <c r="B121" s="15"/>
      <c r="C121" s="6"/>
      <c r="D121" s="6"/>
      <c r="E121" s="6"/>
      <c r="F121" s="6"/>
      <c r="G121" s="6"/>
      <c r="H121" s="6"/>
      <c r="I121" s="6"/>
      <c r="J121" s="6"/>
      <c r="K121" s="6"/>
      <c r="L121" s="6"/>
      <c r="M121" s="6"/>
      <c r="N121" s="6"/>
      <c r="O121" s="6"/>
      <c r="P121" s="6"/>
      <c r="Q121" s="6"/>
      <c r="R121" s="18"/>
    </row>
    <row r="122" spans="2:18" ht="12.75">
      <c r="B122" s="25"/>
      <c r="C122" s="26"/>
      <c r="D122" s="26"/>
      <c r="E122" s="26"/>
      <c r="F122" s="26"/>
      <c r="G122" s="26"/>
      <c r="H122" s="26"/>
      <c r="I122" s="26"/>
      <c r="J122" s="26"/>
      <c r="K122" s="26"/>
      <c r="L122" s="26"/>
      <c r="M122" s="26"/>
      <c r="N122" s="26"/>
      <c r="O122" s="26"/>
      <c r="P122" s="26"/>
      <c r="Q122" s="26"/>
      <c r="R122" s="27"/>
    </row>
    <row r="123" spans="2:18" ht="12.75">
      <c r="B123" s="6"/>
      <c r="C123" s="6"/>
      <c r="D123" s="6"/>
      <c r="E123" s="6"/>
      <c r="F123" s="6"/>
      <c r="G123" s="6"/>
      <c r="H123" s="6"/>
      <c r="I123" s="6"/>
      <c r="J123" s="6"/>
      <c r="K123" s="6"/>
      <c r="L123" s="6"/>
      <c r="M123" s="6"/>
      <c r="N123" s="6"/>
      <c r="O123" s="6"/>
      <c r="P123" s="6"/>
      <c r="Q123" s="6"/>
      <c r="R123" s="6"/>
    </row>
    <row r="124" spans="2:18" ht="12.75">
      <c r="B124" s="6"/>
      <c r="C124" s="6"/>
      <c r="D124" s="6"/>
      <c r="E124" s="6"/>
      <c r="F124" s="6"/>
      <c r="G124" s="6"/>
      <c r="H124" s="6"/>
      <c r="I124" s="6"/>
      <c r="J124" s="6"/>
      <c r="K124" s="6"/>
      <c r="L124" s="6"/>
      <c r="M124" s="6"/>
      <c r="N124" s="6"/>
      <c r="O124" s="6"/>
      <c r="P124" s="6"/>
      <c r="Q124" s="6"/>
      <c r="R124" s="6"/>
    </row>
    <row r="125" spans="2:18" ht="12.75">
      <c r="B125" s="6"/>
      <c r="C125" s="6"/>
      <c r="D125" s="6"/>
      <c r="E125" s="6"/>
      <c r="F125" s="6"/>
      <c r="G125" s="6"/>
      <c r="H125" s="6"/>
      <c r="I125" s="6"/>
      <c r="J125" s="6"/>
      <c r="K125" s="6"/>
      <c r="L125" s="6"/>
      <c r="M125" s="6"/>
      <c r="N125" s="6"/>
      <c r="O125" s="6"/>
      <c r="P125" s="6"/>
      <c r="Q125" s="6"/>
      <c r="R125" s="6"/>
    </row>
    <row r="126" spans="2:18" ht="12.75">
      <c r="B126" s="6"/>
      <c r="C126" s="6"/>
      <c r="D126" s="6"/>
      <c r="E126" s="6"/>
      <c r="F126" s="6"/>
      <c r="G126" s="6"/>
      <c r="H126" s="6"/>
      <c r="I126" s="6"/>
      <c r="J126" s="6"/>
      <c r="K126" s="6"/>
      <c r="L126" s="6"/>
      <c r="M126" s="6"/>
      <c r="N126" s="6"/>
      <c r="O126" s="6"/>
      <c r="P126" s="6"/>
      <c r="Q126" s="6"/>
      <c r="R126" s="6"/>
    </row>
    <row r="127" spans="2:18" ht="12.75">
      <c r="B127" s="6"/>
      <c r="C127" s="6"/>
      <c r="D127" s="6"/>
      <c r="E127" s="6"/>
      <c r="F127" s="6"/>
      <c r="G127" s="6"/>
      <c r="H127" s="6"/>
      <c r="I127" s="6"/>
      <c r="J127" s="6"/>
      <c r="K127" s="6"/>
      <c r="L127" s="6"/>
      <c r="M127" s="6"/>
      <c r="N127" s="6"/>
      <c r="O127" s="6"/>
      <c r="P127" s="6"/>
      <c r="Q127" s="6"/>
      <c r="R127" s="6"/>
    </row>
    <row r="128" spans="2:18" ht="12.75">
      <c r="B128" s="6"/>
      <c r="C128" s="6"/>
      <c r="D128" s="6"/>
      <c r="E128" s="6"/>
      <c r="F128" s="6"/>
      <c r="G128" s="6"/>
      <c r="H128" s="6"/>
      <c r="I128" s="6"/>
      <c r="J128" s="6"/>
      <c r="K128" s="6"/>
      <c r="L128" s="6"/>
      <c r="M128" s="6"/>
      <c r="N128" s="6"/>
      <c r="O128" s="6"/>
      <c r="P128" s="6"/>
      <c r="Q128" s="6"/>
      <c r="R128" s="6"/>
    </row>
    <row r="129" spans="2:18" ht="12.75">
      <c r="B129" s="6"/>
      <c r="C129" s="6"/>
      <c r="D129" s="6"/>
      <c r="E129" s="6"/>
      <c r="F129" s="6"/>
      <c r="G129" s="6"/>
      <c r="H129" s="6"/>
      <c r="I129" s="6"/>
      <c r="J129" s="6"/>
      <c r="K129" s="6"/>
      <c r="L129" s="6"/>
      <c r="M129" s="6"/>
      <c r="N129" s="6"/>
      <c r="O129" s="6"/>
      <c r="P129" s="6"/>
      <c r="Q129" s="6"/>
      <c r="R129" s="6"/>
    </row>
    <row r="130" spans="2:18" ht="12.75">
      <c r="B130" s="6"/>
      <c r="C130" s="6"/>
      <c r="D130" s="6"/>
      <c r="E130" s="6"/>
      <c r="F130" s="6"/>
      <c r="G130" s="6"/>
      <c r="H130" s="6"/>
      <c r="I130" s="6"/>
      <c r="J130" s="6"/>
      <c r="K130" s="6"/>
      <c r="L130" s="6"/>
      <c r="M130" s="6"/>
      <c r="N130" s="6"/>
      <c r="O130" s="6"/>
      <c r="P130" s="6"/>
      <c r="Q130" s="6"/>
      <c r="R130" s="6"/>
    </row>
    <row r="131" spans="2:18" ht="12.75">
      <c r="B131" s="6"/>
      <c r="C131" s="6"/>
      <c r="D131" s="6"/>
      <c r="E131" s="6"/>
      <c r="F131" s="6"/>
      <c r="G131" s="6"/>
      <c r="H131" s="6"/>
      <c r="I131" s="6"/>
      <c r="J131" s="6"/>
      <c r="K131" s="6"/>
      <c r="L131" s="6"/>
      <c r="M131" s="6"/>
      <c r="N131" s="6"/>
      <c r="O131" s="6"/>
      <c r="P131" s="6"/>
      <c r="Q131" s="6"/>
      <c r="R131" s="6"/>
    </row>
    <row r="132" spans="2:18" ht="12.75">
      <c r="B132" s="6"/>
      <c r="C132" s="6"/>
      <c r="D132" s="6"/>
      <c r="E132" s="6"/>
      <c r="F132" s="6"/>
      <c r="G132" s="6"/>
      <c r="H132" s="6"/>
      <c r="I132" s="6"/>
      <c r="J132" s="6"/>
      <c r="K132" s="6"/>
      <c r="L132" s="6"/>
      <c r="M132" s="6"/>
      <c r="N132" s="6"/>
      <c r="O132" s="6"/>
      <c r="P132" s="6"/>
      <c r="Q132" s="6"/>
      <c r="R132" s="6"/>
    </row>
    <row r="133" spans="2:18" ht="12.75">
      <c r="B133" s="6"/>
      <c r="C133" s="6"/>
      <c r="D133" s="6"/>
      <c r="E133" s="6"/>
      <c r="F133" s="6"/>
      <c r="G133" s="6"/>
      <c r="H133" s="6"/>
      <c r="I133" s="6"/>
      <c r="J133" s="6"/>
      <c r="K133" s="6"/>
      <c r="L133" s="6"/>
      <c r="M133" s="6"/>
      <c r="N133" s="6"/>
      <c r="O133" s="6"/>
      <c r="P133" s="6"/>
      <c r="Q133" s="6"/>
      <c r="R133" s="6"/>
    </row>
    <row r="134" spans="2:18" ht="12.75">
      <c r="B134" s="6"/>
      <c r="C134" s="6"/>
      <c r="D134" s="6"/>
      <c r="E134" s="6"/>
      <c r="F134" s="6"/>
      <c r="G134" s="6"/>
      <c r="H134" s="6"/>
      <c r="I134" s="6"/>
      <c r="J134" s="6"/>
      <c r="K134" s="6"/>
      <c r="L134" s="6"/>
      <c r="M134" s="6"/>
      <c r="N134" s="6"/>
      <c r="O134" s="6"/>
      <c r="P134" s="6"/>
      <c r="Q134" s="6"/>
      <c r="R134" s="6"/>
    </row>
    <row r="135" spans="2:18" ht="12.75">
      <c r="B135" s="6"/>
      <c r="C135" s="6"/>
      <c r="D135" s="6"/>
      <c r="E135" s="6"/>
      <c r="F135" s="6"/>
      <c r="G135" s="6"/>
      <c r="H135" s="6"/>
      <c r="I135" s="6"/>
      <c r="J135" s="6"/>
      <c r="K135" s="6"/>
      <c r="L135" s="6"/>
      <c r="M135" s="6"/>
      <c r="N135" s="6"/>
      <c r="O135" s="6"/>
      <c r="P135" s="6"/>
      <c r="Q135" s="6"/>
      <c r="R135" s="6"/>
    </row>
    <row r="136" spans="2:18" ht="12.75">
      <c r="B136" s="6"/>
      <c r="C136" s="6"/>
      <c r="D136" s="6"/>
      <c r="E136" s="6"/>
      <c r="F136" s="6"/>
      <c r="G136" s="6"/>
      <c r="H136" s="6"/>
      <c r="I136" s="6"/>
      <c r="J136" s="6"/>
      <c r="K136" s="6"/>
      <c r="L136" s="6"/>
      <c r="M136" s="6"/>
      <c r="N136" s="6"/>
      <c r="O136" s="6"/>
      <c r="P136" s="6"/>
      <c r="Q136" s="6"/>
      <c r="R136" s="6"/>
    </row>
    <row r="137" spans="2:18" ht="12.75">
      <c r="B137" s="6"/>
      <c r="C137" s="6"/>
      <c r="D137" s="6"/>
      <c r="E137" s="6"/>
      <c r="F137" s="6"/>
      <c r="G137" s="6"/>
      <c r="H137" s="6"/>
      <c r="I137" s="6"/>
      <c r="J137" s="6"/>
      <c r="K137" s="6"/>
      <c r="L137" s="6"/>
      <c r="M137" s="6"/>
      <c r="N137" s="6"/>
      <c r="O137" s="6"/>
      <c r="P137" s="6"/>
      <c r="Q137" s="6"/>
      <c r="R137" s="6"/>
    </row>
    <row r="138" spans="2:18" ht="12.75">
      <c r="B138" s="6"/>
      <c r="C138" s="6"/>
      <c r="D138" s="6"/>
      <c r="E138" s="6"/>
      <c r="F138" s="6"/>
      <c r="G138" s="6"/>
      <c r="H138" s="6"/>
      <c r="I138" s="6"/>
      <c r="J138" s="6"/>
      <c r="K138" s="6"/>
      <c r="L138" s="6"/>
      <c r="M138" s="6"/>
      <c r="N138" s="6"/>
      <c r="O138" s="6"/>
      <c r="P138" s="6"/>
      <c r="Q138" s="6"/>
      <c r="R138" s="6"/>
    </row>
  </sheetData>
  <sheetProtection/>
  <mergeCells count="33">
    <mergeCell ref="P3:Q3"/>
    <mergeCell ref="L7:P7"/>
    <mergeCell ref="D17:E17"/>
    <mergeCell ref="D16:E16"/>
    <mergeCell ref="J14:L14"/>
    <mergeCell ref="P21:R21"/>
    <mergeCell ref="N51:P51"/>
    <mergeCell ref="I38:L38"/>
    <mergeCell ref="I42:L42"/>
    <mergeCell ref="I41:L41"/>
    <mergeCell ref="I37:L37"/>
    <mergeCell ref="D39:L40"/>
    <mergeCell ref="D25:E25"/>
    <mergeCell ref="D26:E26"/>
    <mergeCell ref="E41:F41"/>
    <mergeCell ref="E37:F37"/>
    <mergeCell ref="F27:J28"/>
    <mergeCell ref="D29:G29"/>
    <mergeCell ref="J26:L26"/>
    <mergeCell ref="E74:E77"/>
    <mergeCell ref="F74:F77"/>
    <mergeCell ref="I74:I77"/>
    <mergeCell ref="J74:J77"/>
    <mergeCell ref="BR44:BR47"/>
    <mergeCell ref="BS44:BS47"/>
    <mergeCell ref="G79:H79"/>
    <mergeCell ref="M79:O79"/>
    <mergeCell ref="L74:L77"/>
    <mergeCell ref="BL25:BN25"/>
    <mergeCell ref="BL23:BN23"/>
    <mergeCell ref="BL24:BN24"/>
    <mergeCell ref="I52:J52"/>
    <mergeCell ref="G49:H49"/>
  </mergeCells>
  <conditionalFormatting sqref="T103:BI103 O110:P110">
    <cfRule type="expression" priority="1" dxfId="3" stopIfTrue="1">
      <formula>O104=0</formula>
    </cfRule>
    <cfRule type="expression" priority="2" dxfId="4" stopIfTrue="1">
      <formula>O104&gt;0</formula>
    </cfRule>
  </conditionalFormatting>
  <conditionalFormatting sqref="T109:BI109 O116:P116">
    <cfRule type="expression" priority="3" dxfId="3" stopIfTrue="1">
      <formula>O104=0</formula>
    </cfRule>
    <cfRule type="expression" priority="4" dxfId="4" stopIfTrue="1">
      <formula>O104&gt;0</formula>
    </cfRule>
  </conditionalFormatting>
  <conditionalFormatting sqref="I41:L41">
    <cfRule type="expression" priority="5" dxfId="0" stopIfTrue="1">
      <formula>H42=0</formula>
    </cfRule>
    <cfRule type="expression" priority="6" dxfId="1" stopIfTrue="1">
      <formula>H42&gt;0</formula>
    </cfRule>
  </conditionalFormatting>
  <conditionalFormatting sqref="I42:L42 I38:L38">
    <cfRule type="expression" priority="7" dxfId="0" stopIfTrue="1">
      <formula>H38=0</formula>
    </cfRule>
    <cfRule type="expression" priority="8" dxfId="2" stopIfTrue="1">
      <formula>H38&gt;0</formula>
    </cfRule>
  </conditionalFormatting>
  <conditionalFormatting sqref="I37:L37">
    <cfRule type="expression" priority="9" dxfId="0" stopIfTrue="1">
      <formula>H38=0</formula>
    </cfRule>
    <cfRule type="expression" priority="10" dxfId="2" stopIfTrue="1">
      <formula>H38&gt;0</formula>
    </cfRule>
  </conditionalFormatting>
  <conditionalFormatting sqref="J80:J120">
    <cfRule type="expression" priority="11" dxfId="3" stopIfTrue="1">
      <formula>F80=0</formula>
    </cfRule>
    <cfRule type="expression" priority="12" dxfId="4" stopIfTrue="1">
      <formula>F80&gt;0</formula>
    </cfRule>
  </conditionalFormatting>
  <conditionalFormatting sqref="E80:E120">
    <cfRule type="expression" priority="13" dxfId="3" stopIfTrue="1">
      <formula>F80=0</formula>
    </cfRule>
    <cfRule type="expression" priority="14" dxfId="4" stopIfTrue="1">
      <formula>F80&gt;0</formula>
    </cfRule>
  </conditionalFormatting>
  <conditionalFormatting sqref="T107:BI107 O114:P114 I80:I120">
    <cfRule type="cellIs" priority="15" dxfId="5" operator="equal" stopIfTrue="1">
      <formula>"-"</formula>
    </cfRule>
    <cfRule type="cellIs" priority="16" dxfId="4" operator="greaterThanOrEqual" stopIfTrue="1">
      <formula>0</formula>
    </cfRule>
  </conditionalFormatting>
  <conditionalFormatting sqref="T108:BI108 O113:P113 O115:P115 T106:BI106 L80:L120">
    <cfRule type="cellIs" priority="17" dxfId="6" operator="equal" stopIfTrue="1">
      <formula>"-"</formula>
    </cfRule>
    <cfRule type="cellIs" priority="18" dxfId="4" operator="greaterThanOrEqual" stopIfTrue="1">
      <formula>0</formula>
    </cfRule>
  </conditionalFormatting>
  <conditionalFormatting sqref="O112:P112 T105:BI105">
    <cfRule type="cellIs" priority="19" dxfId="6" operator="equal" stopIfTrue="1">
      <formula>"-"</formula>
    </cfRule>
    <cfRule type="cellIs" priority="20" dxfId="4" operator="lessThanOrEqual" stopIfTrue="1">
      <formula>0</formula>
    </cfRule>
  </conditionalFormatting>
  <conditionalFormatting sqref="O111:P111 T104:BI104 F80:F120">
    <cfRule type="cellIs" priority="21" dxfId="5" operator="equal" stopIfTrue="1">
      <formula>0</formula>
    </cfRule>
    <cfRule type="cellIs" priority="22" dxfId="4" operator="greaterThan" stopIfTrue="1">
      <formula>0</formula>
    </cfRule>
  </conditionalFormatting>
  <conditionalFormatting sqref="D55:D73 E56:E73">
    <cfRule type="expression" priority="23" dxfId="4" stopIfTrue="1">
      <formula>$I$9=180</formula>
    </cfRule>
    <cfRule type="expression" priority="24" dxfId="3" stopIfTrue="1">
      <formula>$I$9&lt;180</formula>
    </cfRule>
  </conditionalFormatting>
  <dataValidations count="2">
    <dataValidation type="list" showInputMessage="1" showErrorMessage="1" sqref="F19">
      <formula1>$BP$4:$BP$5</formula1>
    </dataValidation>
    <dataValidation type="list" allowBlank="1" showInputMessage="1" showErrorMessage="1" sqref="I25 C76">
      <formula1>$BQ$4:$BQ$5</formula1>
    </dataValidation>
  </dataValidations>
  <hyperlinks>
    <hyperlink ref="P21:R21" r:id="rId1" display="Panochrome.fr"/>
    <hyperlink ref="O52" r:id="rId2" display="Site Nodal Ninja"/>
  </hyperlinks>
  <printOptions horizontalCentered="1" verticalCentered="1"/>
  <pageMargins left="0.12" right="0.12" top="0.984251968503937" bottom="0.984251968503937" header="0.5118110236220472" footer="0.5118110236220472"/>
  <pageSetup fitToHeight="1" fitToWidth="1" horizontalDpi="600" verticalDpi="600" orientation="landscape" paperSize="9" scale="55" r:id="rId4"/>
  <drawing r:id="rId3"/>
</worksheet>
</file>

<file path=xl/worksheets/sheet3.xml><?xml version="1.0" encoding="utf-8"?>
<worksheet xmlns="http://schemas.openxmlformats.org/spreadsheetml/2006/main" xmlns:r="http://schemas.openxmlformats.org/officeDocument/2006/relationships">
  <sheetPr codeName="Feuil3">
    <pageSetUpPr fitToPage="1"/>
  </sheetPr>
  <dimension ref="B1:BS138"/>
  <sheetViews>
    <sheetView tabSelected="1" workbookViewId="0" topLeftCell="A1">
      <selection activeCell="Q4" sqref="Q4"/>
    </sheetView>
  </sheetViews>
  <sheetFormatPr defaultColWidth="11.421875" defaultRowHeight="12.75"/>
  <cols>
    <col min="1" max="1" width="2.57421875" style="1" customWidth="1"/>
    <col min="2" max="3" width="10.28125" style="1" customWidth="1"/>
    <col min="4" max="67" width="11.421875" style="1" customWidth="1"/>
    <col min="68" max="68" width="23.140625" style="1" customWidth="1"/>
    <col min="69" max="69" width="18.00390625" style="1" bestFit="1" customWidth="1"/>
    <col min="70" max="16384" width="11.421875" style="1" customWidth="1"/>
  </cols>
  <sheetData>
    <row r="1" spans="64:71" ht="12.75">
      <c r="BL1" s="45" t="s">
        <v>126</v>
      </c>
      <c r="BM1" s="30" t="str">
        <f>I25</f>
        <v>Yes</v>
      </c>
      <c r="BN1" s="1">
        <f>IF(I25="Yes",1,0)</f>
        <v>1</v>
      </c>
      <c r="BR1" s="70">
        <f>$F$8*COS(F79/180*PI())/$O$26</f>
        <v>5.652402337542537</v>
      </c>
      <c r="BS1" s="5">
        <f>$F$8/BR1</f>
        <v>63.68973376309853</v>
      </c>
    </row>
    <row r="2" spans="2:71" ht="12.75">
      <c r="B2" s="41" t="s">
        <v>75</v>
      </c>
      <c r="C2" s="16"/>
      <c r="D2" s="16"/>
      <c r="E2" s="16"/>
      <c r="F2" s="16"/>
      <c r="G2" s="16"/>
      <c r="H2" s="16"/>
      <c r="I2" s="16"/>
      <c r="J2" s="16"/>
      <c r="K2" s="16"/>
      <c r="L2" s="16"/>
      <c r="M2" s="16"/>
      <c r="N2" s="16"/>
      <c r="O2" s="16"/>
      <c r="P2" s="16"/>
      <c r="Q2" s="16"/>
      <c r="R2" s="17"/>
      <c r="BR2" s="70">
        <f>IF(F80=0,"-",$F$8*COS((F79+$P$26/2)/180*PI())/$O$26)</f>
        <v>3.6563417276695085</v>
      </c>
      <c r="BS2" s="5">
        <f aca="true" t="shared" si="0" ref="BS2:BS42">IF(F80=0,"-",$F$8/BR2)</f>
        <v>98.45906832933201</v>
      </c>
    </row>
    <row r="3" spans="2:71" ht="20.25">
      <c r="B3" s="15"/>
      <c r="C3" s="6"/>
      <c r="D3" s="6"/>
      <c r="E3" s="6"/>
      <c r="F3" s="6"/>
      <c r="G3" s="6"/>
      <c r="H3" s="44"/>
      <c r="I3" s="44"/>
      <c r="J3" s="44"/>
      <c r="K3" s="44"/>
      <c r="L3" s="44"/>
      <c r="M3" s="6"/>
      <c r="N3" s="6"/>
      <c r="O3" s="6"/>
      <c r="P3" s="74" t="s">
        <v>76</v>
      </c>
      <c r="Q3" s="74"/>
      <c r="R3" s="18"/>
      <c r="BL3" s="45" t="s">
        <v>127</v>
      </c>
      <c r="BM3" s="64">
        <f>IF(F19=BP4,F16,F17)</f>
        <v>23.9</v>
      </c>
      <c r="BN3" s="64">
        <f>IF(F19=BP4,F17,F16)</f>
        <v>35.8</v>
      </c>
      <c r="BP3" s="67" t="s">
        <v>128</v>
      </c>
      <c r="BQ3" s="67" t="s">
        <v>138</v>
      </c>
      <c r="BR3" s="70" t="str">
        <f aca="true" t="shared" si="1" ref="BR3:BR42">IF(F81=0,"-",$F$8*COS((F80+$P$26/2)/180*PI())/$O$26)</f>
        <v>-</v>
      </c>
      <c r="BS3" s="5" t="str">
        <f t="shared" si="0"/>
        <v>-</v>
      </c>
    </row>
    <row r="4" spans="2:71" ht="12.75">
      <c r="B4" s="15"/>
      <c r="C4" s="6"/>
      <c r="D4" s="6"/>
      <c r="E4" s="6"/>
      <c r="F4" s="6"/>
      <c r="G4" s="6"/>
      <c r="H4" s="6"/>
      <c r="I4" s="6"/>
      <c r="J4" s="6"/>
      <c r="K4" s="6"/>
      <c r="L4" s="6"/>
      <c r="M4" s="6"/>
      <c r="N4" s="6"/>
      <c r="O4" s="6"/>
      <c r="P4" s="6"/>
      <c r="Q4" s="6"/>
      <c r="R4" s="18"/>
      <c r="BP4" s="68" t="s">
        <v>159</v>
      </c>
      <c r="BQ4" s="68" t="s">
        <v>136</v>
      </c>
      <c r="BR4" s="70" t="str">
        <f t="shared" si="1"/>
        <v>-</v>
      </c>
      <c r="BS4" s="5" t="str">
        <f t="shared" si="0"/>
        <v>-</v>
      </c>
    </row>
    <row r="5" spans="2:71" ht="12.75">
      <c r="B5" s="15"/>
      <c r="C5" s="6"/>
      <c r="D5" s="6"/>
      <c r="E5" s="6"/>
      <c r="F5" s="6"/>
      <c r="G5" s="6"/>
      <c r="H5" s="6"/>
      <c r="I5" s="6"/>
      <c r="J5" s="6"/>
      <c r="K5" s="6"/>
      <c r="L5" s="6"/>
      <c r="M5" s="6"/>
      <c r="N5" s="6"/>
      <c r="O5" s="6"/>
      <c r="P5" s="6"/>
      <c r="Q5" s="6"/>
      <c r="R5" s="18"/>
      <c r="BP5" s="68" t="s">
        <v>160</v>
      </c>
      <c r="BQ5" s="68" t="s">
        <v>137</v>
      </c>
      <c r="BR5" s="70" t="str">
        <f t="shared" si="1"/>
        <v>-</v>
      </c>
      <c r="BS5" s="5" t="str">
        <f t="shared" si="0"/>
        <v>-</v>
      </c>
    </row>
    <row r="6" spans="2:71" ht="12.75">
      <c r="B6" s="15"/>
      <c r="C6" s="6"/>
      <c r="D6" s="6"/>
      <c r="E6" s="6"/>
      <c r="F6" s="6"/>
      <c r="G6" s="6"/>
      <c r="H6" s="6"/>
      <c r="I6" s="6"/>
      <c r="J6" s="6"/>
      <c r="K6" s="6"/>
      <c r="L6" s="6"/>
      <c r="M6" s="6"/>
      <c r="N6" s="6"/>
      <c r="O6" s="6"/>
      <c r="P6" s="6"/>
      <c r="Q6" s="6"/>
      <c r="R6" s="18"/>
      <c r="BP6" s="69"/>
      <c r="BQ6" s="69"/>
      <c r="BR6" s="70" t="str">
        <f t="shared" si="1"/>
        <v>-</v>
      </c>
      <c r="BS6" s="5" t="str">
        <f t="shared" si="0"/>
        <v>-</v>
      </c>
    </row>
    <row r="7" spans="2:71" ht="12.75">
      <c r="B7" s="15"/>
      <c r="C7" s="6"/>
      <c r="D7" s="6"/>
      <c r="E7" s="6"/>
      <c r="F7" s="6"/>
      <c r="G7" s="6"/>
      <c r="H7" s="6"/>
      <c r="I7" s="6"/>
      <c r="J7" s="6"/>
      <c r="K7" s="6"/>
      <c r="L7" s="74" t="s">
        <v>77</v>
      </c>
      <c r="M7" s="74"/>
      <c r="N7" s="74"/>
      <c r="O7" s="74"/>
      <c r="P7" s="74"/>
      <c r="Q7" s="6"/>
      <c r="R7" s="18"/>
      <c r="BR7" s="70" t="str">
        <f t="shared" si="1"/>
        <v>-</v>
      </c>
      <c r="BS7" s="5" t="str">
        <f t="shared" si="0"/>
        <v>-</v>
      </c>
    </row>
    <row r="8" spans="2:71" ht="15.75">
      <c r="B8" s="15"/>
      <c r="C8" s="20"/>
      <c r="D8" s="19" t="s">
        <v>81</v>
      </c>
      <c r="E8" s="6" t="s">
        <v>6</v>
      </c>
      <c r="F8" s="9">
        <v>360</v>
      </c>
      <c r="G8" s="6" t="s">
        <v>9</v>
      </c>
      <c r="H8" s="6"/>
      <c r="I8" s="6"/>
      <c r="J8" s="6"/>
      <c r="K8" s="6"/>
      <c r="L8" s="6" t="s">
        <v>78</v>
      </c>
      <c r="M8" s="6"/>
      <c r="N8" s="6" t="s">
        <v>79</v>
      </c>
      <c r="O8" s="6"/>
      <c r="P8" s="6" t="s">
        <v>80</v>
      </c>
      <c r="Q8" s="6"/>
      <c r="R8" s="18"/>
      <c r="BR8" s="70" t="str">
        <f t="shared" si="1"/>
        <v>-</v>
      </c>
      <c r="BS8" s="5" t="str">
        <f t="shared" si="0"/>
        <v>-</v>
      </c>
    </row>
    <row r="9" spans="2:71" ht="15.75">
      <c r="B9" s="15"/>
      <c r="C9" s="6"/>
      <c r="D9" s="6"/>
      <c r="E9" s="6" t="s">
        <v>7</v>
      </c>
      <c r="F9" s="10">
        <v>90</v>
      </c>
      <c r="G9" s="22" t="s">
        <v>8</v>
      </c>
      <c r="H9" s="6"/>
      <c r="I9" s="12">
        <f>F9*2</f>
        <v>180</v>
      </c>
      <c r="J9" s="6"/>
      <c r="K9" s="6"/>
      <c r="L9" s="42">
        <f>IF(I9/F8&lt;1,(INT(F8/I9)+ROUNDUP((F8/I9-INT(F8/I9)),1)),"-")</f>
        <v>2</v>
      </c>
      <c r="M9" s="6"/>
      <c r="N9" s="42" t="str">
        <f>IF(I9/F8&gt;1,(INT(I9/F8)+ROUNDUP((I9/F8-INT(I9/F8)),1)),"-")</f>
        <v>-</v>
      </c>
      <c r="O9" s="6"/>
      <c r="P9" s="2" t="str">
        <f>IF(F8/I9=1,1,"-")</f>
        <v>-</v>
      </c>
      <c r="Q9" s="15"/>
      <c r="R9" s="18"/>
      <c r="BR9" s="70" t="str">
        <f t="shared" si="1"/>
        <v>-</v>
      </c>
      <c r="BS9" s="5" t="str">
        <f t="shared" si="0"/>
        <v>-</v>
      </c>
    </row>
    <row r="10" spans="2:71" ht="12.75">
      <c r="B10" s="15"/>
      <c r="C10" s="6"/>
      <c r="D10" s="6"/>
      <c r="E10" s="6"/>
      <c r="F10" s="6"/>
      <c r="G10" s="6"/>
      <c r="H10" s="6"/>
      <c r="I10" s="6"/>
      <c r="J10" s="6"/>
      <c r="K10" s="6"/>
      <c r="L10" s="6"/>
      <c r="M10" s="6"/>
      <c r="N10" s="6"/>
      <c r="O10" s="6"/>
      <c r="P10" s="6"/>
      <c r="Q10" s="6"/>
      <c r="R10" s="18"/>
      <c r="BR10" s="70" t="str">
        <f t="shared" si="1"/>
        <v>-</v>
      </c>
      <c r="BS10" s="5" t="str">
        <f t="shared" si="0"/>
        <v>-</v>
      </c>
    </row>
    <row r="11" spans="2:71" ht="12.75">
      <c r="B11" s="15"/>
      <c r="C11" s="6"/>
      <c r="D11" s="6"/>
      <c r="E11" s="6"/>
      <c r="F11" s="6"/>
      <c r="G11" s="6"/>
      <c r="H11" s="6"/>
      <c r="I11" s="6"/>
      <c r="J11" s="6"/>
      <c r="K11" s="6"/>
      <c r="L11" s="6"/>
      <c r="M11" s="6"/>
      <c r="N11" s="6"/>
      <c r="O11" s="6"/>
      <c r="P11" s="6"/>
      <c r="Q11" s="6"/>
      <c r="R11" s="18"/>
      <c r="BR11" s="70" t="str">
        <f t="shared" si="1"/>
        <v>-</v>
      </c>
      <c r="BS11" s="5" t="str">
        <f t="shared" si="0"/>
        <v>-</v>
      </c>
    </row>
    <row r="12" spans="2:71" ht="12.75">
      <c r="B12" s="15"/>
      <c r="C12" s="6"/>
      <c r="D12" s="6"/>
      <c r="E12" s="6"/>
      <c r="F12" s="6"/>
      <c r="G12" s="6"/>
      <c r="H12" s="6"/>
      <c r="I12" s="6"/>
      <c r="J12" s="6"/>
      <c r="K12" s="6"/>
      <c r="L12" s="6"/>
      <c r="M12" s="6"/>
      <c r="N12" s="6"/>
      <c r="O12" s="6"/>
      <c r="P12" s="6"/>
      <c r="Q12" s="6"/>
      <c r="R12" s="18"/>
      <c r="BR12" s="70" t="str">
        <f t="shared" si="1"/>
        <v>-</v>
      </c>
      <c r="BS12" s="5" t="str">
        <f t="shared" si="0"/>
        <v>-</v>
      </c>
    </row>
    <row r="13" spans="2:71" ht="12.75">
      <c r="B13" s="15"/>
      <c r="C13" s="6"/>
      <c r="D13" s="6"/>
      <c r="E13" s="6"/>
      <c r="F13" s="6"/>
      <c r="G13" s="6"/>
      <c r="H13" s="6"/>
      <c r="I13" s="6"/>
      <c r="J13" s="6"/>
      <c r="K13" s="6"/>
      <c r="L13" s="6"/>
      <c r="M13" s="6"/>
      <c r="N13" s="6"/>
      <c r="O13" s="6"/>
      <c r="P13" s="6"/>
      <c r="Q13" s="6"/>
      <c r="R13" s="18"/>
      <c r="BR13" s="70" t="str">
        <f t="shared" si="1"/>
        <v>-</v>
      </c>
      <c r="BS13" s="5" t="str">
        <f t="shared" si="0"/>
        <v>-</v>
      </c>
    </row>
    <row r="14" spans="2:71" ht="12.75">
      <c r="B14" s="15"/>
      <c r="C14" s="6"/>
      <c r="D14" s="6"/>
      <c r="E14" s="6"/>
      <c r="F14" s="6"/>
      <c r="G14" s="6"/>
      <c r="H14" s="6"/>
      <c r="I14" s="6"/>
      <c r="J14" s="74" t="s">
        <v>82</v>
      </c>
      <c r="K14" s="74"/>
      <c r="L14" s="74"/>
      <c r="M14" s="6"/>
      <c r="N14" s="6"/>
      <c r="O14" s="6"/>
      <c r="P14" s="6"/>
      <c r="Q14" s="6"/>
      <c r="R14" s="18"/>
      <c r="BR14" s="70" t="str">
        <f t="shared" si="1"/>
        <v>-</v>
      </c>
      <c r="BS14" s="5" t="str">
        <f t="shared" si="0"/>
        <v>-</v>
      </c>
    </row>
    <row r="15" spans="2:71" ht="12.75">
      <c r="B15" s="15"/>
      <c r="C15" s="6"/>
      <c r="D15" s="6"/>
      <c r="E15" s="6"/>
      <c r="F15" s="6"/>
      <c r="G15" s="6"/>
      <c r="H15" s="6"/>
      <c r="I15" s="6"/>
      <c r="J15" s="6" t="s">
        <v>61</v>
      </c>
      <c r="K15" s="6" t="s">
        <v>60</v>
      </c>
      <c r="L15" s="6" t="s">
        <v>62</v>
      </c>
      <c r="M15" s="6"/>
      <c r="N15" s="6"/>
      <c r="O15" s="6"/>
      <c r="P15" s="6"/>
      <c r="Q15" s="6"/>
      <c r="R15" s="18"/>
      <c r="BR15" s="70" t="str">
        <f t="shared" si="1"/>
        <v>-</v>
      </c>
      <c r="BS15" s="5" t="str">
        <f t="shared" si="0"/>
        <v>-</v>
      </c>
    </row>
    <row r="16" spans="2:71" ht="12.75">
      <c r="B16" s="15"/>
      <c r="C16" s="6"/>
      <c r="D16" s="74" t="s">
        <v>86</v>
      </c>
      <c r="E16" s="74"/>
      <c r="F16" s="52">
        <v>23.9</v>
      </c>
      <c r="G16" s="6" t="s">
        <v>10</v>
      </c>
      <c r="H16" s="6"/>
      <c r="I16" s="6"/>
      <c r="J16" s="2">
        <v>23.9</v>
      </c>
      <c r="K16" s="2">
        <v>15.6</v>
      </c>
      <c r="L16" s="2">
        <v>6</v>
      </c>
      <c r="M16" s="6"/>
      <c r="N16" s="6"/>
      <c r="O16" s="6"/>
      <c r="P16" s="6"/>
      <c r="Q16" s="6"/>
      <c r="R16" s="18"/>
      <c r="BR16" s="70" t="str">
        <f t="shared" si="1"/>
        <v>-</v>
      </c>
      <c r="BS16" s="5" t="str">
        <f t="shared" si="0"/>
        <v>-</v>
      </c>
    </row>
    <row r="17" spans="2:71" ht="12.75">
      <c r="B17" s="15"/>
      <c r="C17" s="6"/>
      <c r="D17" s="74" t="s">
        <v>87</v>
      </c>
      <c r="E17" s="74"/>
      <c r="F17" s="52">
        <v>35.8</v>
      </c>
      <c r="G17" s="6" t="s">
        <v>10</v>
      </c>
      <c r="H17" s="6"/>
      <c r="I17" s="6"/>
      <c r="J17" s="2">
        <v>35.8</v>
      </c>
      <c r="K17" s="2">
        <v>23.7</v>
      </c>
      <c r="L17" s="2">
        <v>8</v>
      </c>
      <c r="M17" s="6"/>
      <c r="N17" s="6"/>
      <c r="O17" s="6"/>
      <c r="P17" s="6"/>
      <c r="Q17" s="6"/>
      <c r="R17" s="18"/>
      <c r="BR17" s="70" t="str">
        <f t="shared" si="1"/>
        <v>-</v>
      </c>
      <c r="BS17" s="5" t="str">
        <f t="shared" si="0"/>
        <v>-</v>
      </c>
    </row>
    <row r="18" spans="2:71" ht="12.75">
      <c r="B18" s="15"/>
      <c r="C18" s="19"/>
      <c r="F18" s="6"/>
      <c r="G18" s="6"/>
      <c r="H18" s="20"/>
      <c r="I18" s="20"/>
      <c r="J18" s="20"/>
      <c r="K18" s="20"/>
      <c r="L18" s="6"/>
      <c r="M18" s="6"/>
      <c r="N18" s="6"/>
      <c r="O18" s="6"/>
      <c r="P18" s="6"/>
      <c r="Q18" s="6"/>
      <c r="R18" s="18"/>
      <c r="BR18" s="70" t="str">
        <f t="shared" si="1"/>
        <v>-</v>
      </c>
      <c r="BS18" s="5" t="str">
        <f t="shared" si="0"/>
        <v>-</v>
      </c>
    </row>
    <row r="19" spans="2:71" ht="12.75">
      <c r="B19" s="15"/>
      <c r="C19" s="6"/>
      <c r="D19" s="6"/>
      <c r="E19" s="19" t="s">
        <v>88</v>
      </c>
      <c r="F19" s="8" t="s">
        <v>159</v>
      </c>
      <c r="G19" s="6" t="s">
        <v>158</v>
      </c>
      <c r="H19" s="6"/>
      <c r="I19" s="6"/>
      <c r="J19" s="6"/>
      <c r="K19" s="6" t="s">
        <v>83</v>
      </c>
      <c r="L19" s="6"/>
      <c r="M19" s="6"/>
      <c r="N19" s="6"/>
      <c r="O19" s="6"/>
      <c r="P19" s="6"/>
      <c r="Q19" s="6"/>
      <c r="R19" s="18"/>
      <c r="BR19" s="70" t="str">
        <f t="shared" si="1"/>
        <v>-</v>
      </c>
      <c r="BS19" s="5" t="str">
        <f t="shared" si="0"/>
        <v>-</v>
      </c>
    </row>
    <row r="20" spans="2:71" ht="12.75" customHeight="1">
      <c r="B20" s="15"/>
      <c r="C20" s="6"/>
      <c r="D20" s="6"/>
      <c r="E20" s="6"/>
      <c r="F20" s="6"/>
      <c r="G20" s="6"/>
      <c r="H20" s="6"/>
      <c r="I20" s="6"/>
      <c r="J20" s="6"/>
      <c r="K20" s="55">
        <f>36/F17</f>
        <v>1.005586592178771</v>
      </c>
      <c r="L20" s="6"/>
      <c r="M20" s="6"/>
      <c r="N20" s="6"/>
      <c r="O20" s="6"/>
      <c r="P20" s="6"/>
      <c r="Q20" s="6" t="s">
        <v>85</v>
      </c>
      <c r="R20" s="18"/>
      <c r="BR20" s="70" t="str">
        <f t="shared" si="1"/>
        <v>-</v>
      </c>
      <c r="BS20" s="5" t="str">
        <f t="shared" si="0"/>
        <v>-</v>
      </c>
    </row>
    <row r="21" spans="2:71" ht="12.75" customHeight="1">
      <c r="B21" s="15"/>
      <c r="C21" s="6"/>
      <c r="D21" s="6"/>
      <c r="E21" s="6"/>
      <c r="F21" s="6"/>
      <c r="G21" s="6"/>
      <c r="H21" s="6"/>
      <c r="I21" s="6"/>
      <c r="J21" s="6"/>
      <c r="K21" s="56" t="s">
        <v>84</v>
      </c>
      <c r="L21" s="6"/>
      <c r="M21" s="6"/>
      <c r="N21" s="6"/>
      <c r="O21" s="6"/>
      <c r="P21" s="81" t="s">
        <v>38</v>
      </c>
      <c r="Q21" s="81"/>
      <c r="R21" s="82"/>
      <c r="BR21" s="70" t="str">
        <f t="shared" si="1"/>
        <v>-</v>
      </c>
      <c r="BS21" s="5" t="str">
        <f t="shared" si="0"/>
        <v>-</v>
      </c>
    </row>
    <row r="22" spans="2:71" ht="12.75">
      <c r="B22" s="15"/>
      <c r="C22" s="6"/>
      <c r="D22" s="6"/>
      <c r="E22" s="6"/>
      <c r="F22" s="6"/>
      <c r="G22" s="6"/>
      <c r="H22" s="6"/>
      <c r="I22" s="6"/>
      <c r="J22" s="6"/>
      <c r="K22" s="6"/>
      <c r="L22" s="6"/>
      <c r="M22" s="6"/>
      <c r="N22" s="6"/>
      <c r="O22" s="6"/>
      <c r="P22" s="6"/>
      <c r="Q22" s="6"/>
      <c r="R22" s="18"/>
      <c r="BR22" s="70" t="str">
        <f t="shared" si="1"/>
        <v>-</v>
      </c>
      <c r="BS22" s="5" t="str">
        <f t="shared" si="0"/>
        <v>-</v>
      </c>
    </row>
    <row r="23" spans="2:71" ht="12.75">
      <c r="B23" s="15"/>
      <c r="C23" s="6"/>
      <c r="D23" s="6"/>
      <c r="E23" s="6"/>
      <c r="F23" s="6"/>
      <c r="G23" s="6"/>
      <c r="H23" s="6"/>
      <c r="I23" s="6"/>
      <c r="J23" s="6"/>
      <c r="K23" s="6" t="s">
        <v>154</v>
      </c>
      <c r="L23" s="6"/>
      <c r="M23" s="6"/>
      <c r="N23" s="6"/>
      <c r="O23" s="6"/>
      <c r="P23" s="6"/>
      <c r="Q23" s="6"/>
      <c r="R23" s="18"/>
      <c r="BL23" s="92" t="s">
        <v>104</v>
      </c>
      <c r="BM23" s="92"/>
      <c r="BN23" s="92"/>
      <c r="BO23" s="47" t="str">
        <f>IF(I25="Yes","-",IF(F80=0,"-",AVERAGE(E79:E120)))</f>
        <v>-</v>
      </c>
      <c r="BP23" s="6"/>
      <c r="BR23" s="70" t="str">
        <f t="shared" si="1"/>
        <v>-</v>
      </c>
      <c r="BS23" s="5" t="str">
        <f t="shared" si="0"/>
        <v>-</v>
      </c>
    </row>
    <row r="24" spans="2:71" ht="12.75">
      <c r="B24" s="15"/>
      <c r="C24" s="6"/>
      <c r="D24" s="6"/>
      <c r="E24" s="6"/>
      <c r="F24" s="6"/>
      <c r="G24" s="6"/>
      <c r="H24" s="6"/>
      <c r="I24" s="6"/>
      <c r="J24" s="6"/>
      <c r="K24" s="6" t="s">
        <v>155</v>
      </c>
      <c r="L24" s="6"/>
      <c r="M24" s="6"/>
      <c r="N24" s="6"/>
      <c r="O24" s="6"/>
      <c r="P24" s="6"/>
      <c r="Q24" s="6"/>
      <c r="R24" s="18"/>
      <c r="BL24" s="92" t="s">
        <v>105</v>
      </c>
      <c r="BM24" s="92"/>
      <c r="BN24" s="92"/>
      <c r="BO24" s="48" t="str">
        <f>IF(I25="Yes","-",AVERAGE(J79:J120))</f>
        <v>-</v>
      </c>
      <c r="BP24" s="6"/>
      <c r="BR24" s="70" t="str">
        <f t="shared" si="1"/>
        <v>-</v>
      </c>
      <c r="BS24" s="5" t="str">
        <f t="shared" si="0"/>
        <v>-</v>
      </c>
    </row>
    <row r="25" spans="2:71" ht="15.75">
      <c r="B25" s="15"/>
      <c r="C25" s="6"/>
      <c r="D25" s="90" t="s">
        <v>89</v>
      </c>
      <c r="E25" s="91"/>
      <c r="F25" s="94">
        <v>15</v>
      </c>
      <c r="H25" s="19" t="s">
        <v>139</v>
      </c>
      <c r="I25" s="43" t="s">
        <v>136</v>
      </c>
      <c r="J25" s="6"/>
      <c r="K25" s="71" t="str">
        <f>IF(I25="Yes","-",F25*K20)</f>
        <v>-</v>
      </c>
      <c r="L25" s="6"/>
      <c r="M25" s="2" t="s">
        <v>2</v>
      </c>
      <c r="N25" s="2" t="s">
        <v>3</v>
      </c>
      <c r="O25" s="2" t="s">
        <v>4</v>
      </c>
      <c r="P25" s="2" t="s">
        <v>5</v>
      </c>
      <c r="Q25" s="6"/>
      <c r="R25" s="18"/>
      <c r="BL25" s="74" t="s">
        <v>106</v>
      </c>
      <c r="BM25" s="74"/>
      <c r="BN25" s="74"/>
      <c r="BO25" s="47" t="str">
        <f>IF(I25="Yes","-",IF(F80=0,"-",(1-BO23)*(1-BO24)))</f>
        <v>-</v>
      </c>
      <c r="BP25" s="49" t="str">
        <f>IF(I25="Yes","-",BO25*P61)</f>
        <v>-</v>
      </c>
      <c r="BR25" s="70" t="str">
        <f t="shared" si="1"/>
        <v>-</v>
      </c>
      <c r="BS25" s="5" t="str">
        <f t="shared" si="0"/>
        <v>-</v>
      </c>
    </row>
    <row r="26" spans="2:71" ht="12.75">
      <c r="B26" s="15"/>
      <c r="C26" s="6"/>
      <c r="D26" s="74"/>
      <c r="E26" s="74"/>
      <c r="F26" s="6"/>
      <c r="H26" s="6" t="s">
        <v>140</v>
      </c>
      <c r="I26" s="32">
        <v>-0.031</v>
      </c>
      <c r="J26" s="86" t="s">
        <v>84</v>
      </c>
      <c r="K26" s="87"/>
      <c r="L26" s="88"/>
      <c r="M26" s="5">
        <f>IF(BN1=0,2*ATAN($BM$3/2/$F25)*180/PI(),4*ASIN(BM3/F25/4)*180/PI()*(1+I26))</f>
        <v>90.98533394728362</v>
      </c>
      <c r="N26" s="5">
        <f>IF(BN1=0,2*ATAN($BN$3/2/$F25)*180/PI(),4*ASIN(BN3/F25/4)*180/PI()*(1+I26))</f>
        <v>141.98383509995404</v>
      </c>
      <c r="O26" s="5">
        <f>$M26*(1-$F$30)</f>
        <v>63.68973376309853</v>
      </c>
      <c r="P26" s="5">
        <f>$N26*(1-$F$31)</f>
        <v>99.38868456996782</v>
      </c>
      <c r="Q26" s="6"/>
      <c r="R26" s="18"/>
      <c r="BL26" s="6"/>
      <c r="BM26" s="6"/>
      <c r="BN26" s="6"/>
      <c r="BO26" s="47"/>
      <c r="BP26" s="50" t="s">
        <v>109</v>
      </c>
      <c r="BR26" s="70" t="str">
        <f t="shared" si="1"/>
        <v>-</v>
      </c>
      <c r="BS26" s="5" t="str">
        <f t="shared" si="0"/>
        <v>-</v>
      </c>
    </row>
    <row r="27" spans="2:71" ht="15.75" customHeight="1">
      <c r="B27" s="15"/>
      <c r="C27" s="6"/>
      <c r="D27" s="6"/>
      <c r="E27" s="6"/>
      <c r="F27" s="77" t="s">
        <v>90</v>
      </c>
      <c r="G27" s="77"/>
      <c r="H27" s="77"/>
      <c r="I27" s="77"/>
      <c r="J27" s="77"/>
      <c r="K27" s="56"/>
      <c r="L27" s="14"/>
      <c r="M27" s="6"/>
      <c r="N27" s="6"/>
      <c r="O27" s="6"/>
      <c r="P27" s="6"/>
      <c r="Q27" s="6"/>
      <c r="R27" s="18"/>
      <c r="BR27" s="70" t="str">
        <f t="shared" si="1"/>
        <v>-</v>
      </c>
      <c r="BS27" s="5" t="str">
        <f t="shared" si="0"/>
        <v>-</v>
      </c>
    </row>
    <row r="28" spans="2:71" ht="12.75">
      <c r="B28" s="15"/>
      <c r="C28" s="6"/>
      <c r="D28" s="6"/>
      <c r="E28" s="6"/>
      <c r="F28" s="77"/>
      <c r="G28" s="77"/>
      <c r="H28" s="77"/>
      <c r="I28" s="77"/>
      <c r="J28" s="77"/>
      <c r="K28" s="6"/>
      <c r="L28" s="6"/>
      <c r="M28" s="6"/>
      <c r="N28" s="6"/>
      <c r="O28" s="6"/>
      <c r="P28" s="6"/>
      <c r="Q28" s="6"/>
      <c r="R28" s="18"/>
      <c r="BR28" s="70" t="str">
        <f t="shared" si="1"/>
        <v>-</v>
      </c>
      <c r="BS28" s="5" t="str">
        <f t="shared" si="0"/>
        <v>-</v>
      </c>
    </row>
    <row r="29" spans="2:71" ht="12.75">
      <c r="B29" s="15"/>
      <c r="C29" s="6"/>
      <c r="D29" s="93" t="s">
        <v>150</v>
      </c>
      <c r="E29" s="93"/>
      <c r="F29" s="93"/>
      <c r="G29" s="93"/>
      <c r="H29" s="93"/>
      <c r="I29" s="34"/>
      <c r="J29" s="34"/>
      <c r="K29" s="6"/>
      <c r="L29" s="6"/>
      <c r="M29" s="6"/>
      <c r="N29" s="6"/>
      <c r="O29" s="6"/>
      <c r="P29" s="6"/>
      <c r="Q29" s="6"/>
      <c r="R29" s="18"/>
      <c r="BR29" s="70" t="str">
        <f t="shared" si="1"/>
        <v>-</v>
      </c>
      <c r="BS29" s="5" t="str">
        <f t="shared" si="0"/>
        <v>-</v>
      </c>
    </row>
    <row r="30" spans="2:71" ht="12.75">
      <c r="B30" s="15"/>
      <c r="C30" s="6"/>
      <c r="D30" s="6"/>
      <c r="E30" s="45" t="s">
        <v>91</v>
      </c>
      <c r="F30" s="31">
        <v>0.3</v>
      </c>
      <c r="G30" s="6" t="s">
        <v>19</v>
      </c>
      <c r="H30" s="21" t="s">
        <v>93</v>
      </c>
      <c r="I30" s="7"/>
      <c r="J30" s="34"/>
      <c r="K30" s="6"/>
      <c r="L30" s="6"/>
      <c r="M30" s="6"/>
      <c r="N30" s="6"/>
      <c r="O30" s="6"/>
      <c r="P30" s="6"/>
      <c r="Q30" s="6"/>
      <c r="R30" s="18"/>
      <c r="BR30" s="70" t="str">
        <f t="shared" si="1"/>
        <v>-</v>
      </c>
      <c r="BS30" s="5" t="str">
        <f t="shared" si="0"/>
        <v>-</v>
      </c>
    </row>
    <row r="31" spans="2:71" ht="12.75">
      <c r="B31" s="15"/>
      <c r="C31" s="6"/>
      <c r="D31" s="6"/>
      <c r="E31" s="19" t="s">
        <v>92</v>
      </c>
      <c r="F31" s="31">
        <v>0.3</v>
      </c>
      <c r="G31" s="6" t="s">
        <v>19</v>
      </c>
      <c r="H31" s="21" t="s">
        <v>93</v>
      </c>
      <c r="I31" s="34"/>
      <c r="J31" s="34"/>
      <c r="K31" s="6"/>
      <c r="L31" s="6"/>
      <c r="M31" s="6"/>
      <c r="N31" s="6"/>
      <c r="O31" s="6"/>
      <c r="P31" s="6"/>
      <c r="Q31" s="6"/>
      <c r="R31" s="18"/>
      <c r="BR31" s="70" t="str">
        <f t="shared" si="1"/>
        <v>-</v>
      </c>
      <c r="BS31" s="5" t="str">
        <f t="shared" si="0"/>
        <v>-</v>
      </c>
    </row>
    <row r="32" spans="2:71" ht="12.75">
      <c r="B32" s="15"/>
      <c r="C32" s="6"/>
      <c r="D32" s="6"/>
      <c r="E32" s="6"/>
      <c r="F32" s="6"/>
      <c r="G32" s="34"/>
      <c r="H32" s="34"/>
      <c r="I32" s="34"/>
      <c r="J32" s="34"/>
      <c r="K32" s="6"/>
      <c r="L32" s="6"/>
      <c r="M32" s="6"/>
      <c r="N32" s="6"/>
      <c r="O32" s="6"/>
      <c r="P32" s="6"/>
      <c r="Q32" s="6"/>
      <c r="R32" s="18"/>
      <c r="BR32" s="70" t="str">
        <f t="shared" si="1"/>
        <v>-</v>
      </c>
      <c r="BS32" s="5" t="str">
        <f t="shared" si="0"/>
        <v>-</v>
      </c>
    </row>
    <row r="33" spans="2:71" ht="12.75">
      <c r="B33" s="15"/>
      <c r="C33" s="6"/>
      <c r="D33" s="6"/>
      <c r="E33" s="6"/>
      <c r="F33" s="6"/>
      <c r="G33" s="34"/>
      <c r="H33" s="34"/>
      <c r="I33" s="34"/>
      <c r="J33" s="34"/>
      <c r="K33" s="6"/>
      <c r="L33" s="6"/>
      <c r="M33" s="6"/>
      <c r="N33" s="6"/>
      <c r="O33" s="6"/>
      <c r="P33" s="6"/>
      <c r="Q33" s="6"/>
      <c r="R33" s="18"/>
      <c r="BR33" s="70" t="str">
        <f t="shared" si="1"/>
        <v>-</v>
      </c>
      <c r="BS33" s="5" t="str">
        <f t="shared" si="0"/>
        <v>-</v>
      </c>
    </row>
    <row r="34" spans="2:71" ht="12.75">
      <c r="B34" s="15"/>
      <c r="C34" s="6"/>
      <c r="D34" s="6"/>
      <c r="E34" s="6"/>
      <c r="F34" s="6"/>
      <c r="G34" s="34"/>
      <c r="H34" s="34"/>
      <c r="I34" s="34"/>
      <c r="J34" s="34"/>
      <c r="K34" s="6"/>
      <c r="L34" s="6"/>
      <c r="M34" s="6"/>
      <c r="N34" s="6"/>
      <c r="O34" s="6"/>
      <c r="P34" s="6"/>
      <c r="Q34" s="6"/>
      <c r="R34" s="18"/>
      <c r="BR34" s="70" t="str">
        <f t="shared" si="1"/>
        <v>-</v>
      </c>
      <c r="BS34" s="5" t="str">
        <f t="shared" si="0"/>
        <v>-</v>
      </c>
    </row>
    <row r="35" spans="2:71" ht="12.75">
      <c r="B35" s="15"/>
      <c r="C35" s="6"/>
      <c r="D35" s="6"/>
      <c r="E35" s="6"/>
      <c r="F35" s="6"/>
      <c r="G35" s="34"/>
      <c r="H35" s="34"/>
      <c r="I35" s="34"/>
      <c r="J35" s="34"/>
      <c r="K35" s="6"/>
      <c r="L35" s="6"/>
      <c r="M35" s="6"/>
      <c r="N35" s="6"/>
      <c r="O35" s="6"/>
      <c r="P35" s="6"/>
      <c r="Q35" s="6"/>
      <c r="R35" s="18"/>
      <c r="BR35" s="70" t="str">
        <f t="shared" si="1"/>
        <v>-</v>
      </c>
      <c r="BS35" s="5" t="str">
        <f t="shared" si="0"/>
        <v>-</v>
      </c>
    </row>
    <row r="36" spans="2:71" ht="12.75">
      <c r="B36" s="15"/>
      <c r="C36" s="6"/>
      <c r="D36" s="6"/>
      <c r="E36" s="6"/>
      <c r="F36" s="6"/>
      <c r="G36" s="34"/>
      <c r="H36" s="34"/>
      <c r="I36" s="34"/>
      <c r="J36" s="34"/>
      <c r="K36" s="6"/>
      <c r="L36" s="6"/>
      <c r="M36" s="6"/>
      <c r="N36" s="6"/>
      <c r="O36" s="6"/>
      <c r="P36" s="6"/>
      <c r="Q36" s="6"/>
      <c r="R36" s="18"/>
      <c r="BR36" s="70" t="str">
        <f t="shared" si="1"/>
        <v>-</v>
      </c>
      <c r="BS36" s="5" t="str">
        <f t="shared" si="0"/>
        <v>-</v>
      </c>
    </row>
    <row r="37" spans="2:71" ht="15.75">
      <c r="B37" s="15"/>
      <c r="C37" s="6"/>
      <c r="D37" s="6"/>
      <c r="E37" s="76" t="s">
        <v>145</v>
      </c>
      <c r="F37" s="76"/>
      <c r="G37" s="6"/>
      <c r="H37" s="2" t="s">
        <v>15</v>
      </c>
      <c r="I37" s="72" t="s">
        <v>16</v>
      </c>
      <c r="J37" s="74"/>
      <c r="K37" s="74"/>
      <c r="L37" s="73"/>
      <c r="M37" s="6"/>
      <c r="N37" s="6"/>
      <c r="O37" s="6"/>
      <c r="P37" s="6"/>
      <c r="Q37" s="6"/>
      <c r="R37" s="18"/>
      <c r="BR37" s="70" t="str">
        <f t="shared" si="1"/>
        <v>-</v>
      </c>
      <c r="BS37" s="5" t="str">
        <f t="shared" si="0"/>
        <v>-</v>
      </c>
    </row>
    <row r="38" spans="2:71" ht="12.75">
      <c r="B38" s="15"/>
      <c r="C38" s="6"/>
      <c r="D38" s="19"/>
      <c r="E38" s="2" t="s">
        <v>146</v>
      </c>
      <c r="F38" s="13">
        <v>10</v>
      </c>
      <c r="G38" s="6"/>
      <c r="H38" s="5">
        <f>$F$38*ROUNDDOWN($O$26/$F$38,0)</f>
        <v>60</v>
      </c>
      <c r="I38" s="72" t="s">
        <v>17</v>
      </c>
      <c r="J38" s="74"/>
      <c r="K38" s="74"/>
      <c r="L38" s="73"/>
      <c r="M38" s="6"/>
      <c r="N38" s="6"/>
      <c r="O38" s="6"/>
      <c r="P38" s="6"/>
      <c r="Q38" s="6"/>
      <c r="R38" s="18"/>
      <c r="BR38" s="70" t="str">
        <f t="shared" si="1"/>
        <v>-</v>
      </c>
      <c r="BS38" s="5" t="str">
        <f t="shared" si="0"/>
        <v>-</v>
      </c>
    </row>
    <row r="39" spans="2:71" s="6" customFormat="1" ht="12.75">
      <c r="B39" s="15"/>
      <c r="D39" s="89" t="s">
        <v>153</v>
      </c>
      <c r="E39" s="89"/>
      <c r="F39" s="89"/>
      <c r="G39" s="89"/>
      <c r="H39" s="89"/>
      <c r="I39" s="89"/>
      <c r="J39" s="89"/>
      <c r="K39" s="89"/>
      <c r="L39" s="89"/>
      <c r="R39" s="18"/>
      <c r="BR39" s="70" t="str">
        <f t="shared" si="1"/>
        <v>-</v>
      </c>
      <c r="BS39" s="5" t="str">
        <f t="shared" si="0"/>
        <v>-</v>
      </c>
    </row>
    <row r="40" spans="2:71" ht="12.75">
      <c r="B40" s="15"/>
      <c r="C40" s="6"/>
      <c r="D40" s="89"/>
      <c r="E40" s="89"/>
      <c r="F40" s="89"/>
      <c r="G40" s="89"/>
      <c r="H40" s="89"/>
      <c r="I40" s="89"/>
      <c r="J40" s="89"/>
      <c r="K40" s="89"/>
      <c r="L40" s="89"/>
      <c r="M40" s="6"/>
      <c r="N40" s="6"/>
      <c r="O40" s="6"/>
      <c r="P40" s="6"/>
      <c r="Q40" s="6"/>
      <c r="R40" s="18"/>
      <c r="BR40" s="70" t="str">
        <f t="shared" si="1"/>
        <v>-</v>
      </c>
      <c r="BS40" s="5" t="str">
        <f t="shared" si="0"/>
        <v>-</v>
      </c>
    </row>
    <row r="41" spans="2:71" ht="15.75">
      <c r="B41" s="15"/>
      <c r="C41" s="6"/>
      <c r="D41" s="6"/>
      <c r="E41" s="76" t="s">
        <v>147</v>
      </c>
      <c r="F41" s="76"/>
      <c r="G41" s="6"/>
      <c r="H41" s="2" t="s">
        <v>14</v>
      </c>
      <c r="I41" s="72" t="s">
        <v>16</v>
      </c>
      <c r="J41" s="74"/>
      <c r="K41" s="74"/>
      <c r="L41" s="73"/>
      <c r="M41" s="6"/>
      <c r="N41" s="6"/>
      <c r="O41" s="6"/>
      <c r="P41" s="6"/>
      <c r="Q41" s="6"/>
      <c r="R41" s="18"/>
      <c r="BR41" s="70" t="str">
        <f t="shared" si="1"/>
        <v>-</v>
      </c>
      <c r="BS41" s="5" t="str">
        <f t="shared" si="0"/>
        <v>-</v>
      </c>
    </row>
    <row r="42" spans="2:71" ht="12.75">
      <c r="B42" s="15"/>
      <c r="C42" s="6"/>
      <c r="D42" s="19"/>
      <c r="E42" s="2" t="s">
        <v>146</v>
      </c>
      <c r="F42" s="13">
        <v>15</v>
      </c>
      <c r="G42" s="14"/>
      <c r="H42" s="5">
        <f>$F$42*ROUNDDOWN($P$26/$F$42,0)</f>
        <v>90</v>
      </c>
      <c r="I42" s="72" t="s">
        <v>17</v>
      </c>
      <c r="J42" s="74"/>
      <c r="K42" s="74"/>
      <c r="L42" s="73"/>
      <c r="M42" s="6"/>
      <c r="N42" s="6"/>
      <c r="O42" s="6"/>
      <c r="P42" s="6"/>
      <c r="Q42" s="6"/>
      <c r="R42" s="18"/>
      <c r="BR42" s="70" t="str">
        <f t="shared" si="1"/>
        <v>-</v>
      </c>
      <c r="BS42" s="5" t="str">
        <f t="shared" si="0"/>
        <v>-</v>
      </c>
    </row>
    <row r="43" spans="2:18" ht="12.75">
      <c r="B43" s="15"/>
      <c r="C43" s="6"/>
      <c r="D43" s="6"/>
      <c r="E43" s="6"/>
      <c r="F43" s="6"/>
      <c r="G43" s="34"/>
      <c r="H43" s="34"/>
      <c r="I43" s="34"/>
      <c r="J43" s="34"/>
      <c r="K43" s="6"/>
      <c r="L43" s="6"/>
      <c r="M43" s="6"/>
      <c r="N43" s="6"/>
      <c r="O43" s="6"/>
      <c r="P43" s="6"/>
      <c r="Q43" s="6"/>
      <c r="R43" s="18"/>
    </row>
    <row r="44" spans="2:71" ht="12.75">
      <c r="B44" s="15"/>
      <c r="C44" s="6"/>
      <c r="D44" s="6"/>
      <c r="E44" s="6"/>
      <c r="F44" s="6"/>
      <c r="G44" s="34"/>
      <c r="H44" s="34"/>
      <c r="I44" s="34"/>
      <c r="J44" s="34"/>
      <c r="K44" s="6"/>
      <c r="L44" s="6"/>
      <c r="M44" s="6"/>
      <c r="N44" s="6"/>
      <c r="O44" s="6"/>
      <c r="P44" s="6"/>
      <c r="Q44" s="6"/>
      <c r="R44" s="18"/>
      <c r="BR44" s="83" t="s">
        <v>129</v>
      </c>
      <c r="BS44" s="83" t="s">
        <v>130</v>
      </c>
    </row>
    <row r="45" spans="2:71" ht="12.75">
      <c r="B45" s="15"/>
      <c r="C45" s="6"/>
      <c r="D45" s="6"/>
      <c r="E45" s="6"/>
      <c r="F45" s="6"/>
      <c r="G45" s="34"/>
      <c r="H45" s="34"/>
      <c r="I45" s="34"/>
      <c r="J45" s="34"/>
      <c r="K45" s="6"/>
      <c r="L45" s="6"/>
      <c r="M45" s="6"/>
      <c r="N45" s="6"/>
      <c r="O45" s="6"/>
      <c r="P45" s="6"/>
      <c r="Q45" s="6"/>
      <c r="R45" s="18"/>
      <c r="BR45" s="84"/>
      <c r="BS45" s="84"/>
    </row>
    <row r="46" spans="2:71" ht="12.75">
      <c r="B46" s="15"/>
      <c r="C46" s="6"/>
      <c r="D46" s="6"/>
      <c r="E46" s="6"/>
      <c r="F46" s="6"/>
      <c r="G46" s="6"/>
      <c r="H46" s="6"/>
      <c r="I46" s="6"/>
      <c r="J46" s="6"/>
      <c r="K46" s="6"/>
      <c r="L46" s="6"/>
      <c r="M46" s="6"/>
      <c r="N46" s="6"/>
      <c r="O46" s="6"/>
      <c r="P46" s="6"/>
      <c r="Q46" s="6"/>
      <c r="R46" s="18"/>
      <c r="BR46" s="84"/>
      <c r="BS46" s="84"/>
    </row>
    <row r="47" spans="2:71" ht="12.75">
      <c r="B47" s="15"/>
      <c r="C47" s="6"/>
      <c r="D47" s="6"/>
      <c r="E47" s="6"/>
      <c r="F47" s="6"/>
      <c r="G47" s="6"/>
      <c r="H47" s="6"/>
      <c r="I47" s="6"/>
      <c r="J47" s="6"/>
      <c r="K47" s="6"/>
      <c r="L47" s="6"/>
      <c r="M47" s="6"/>
      <c r="N47" s="6"/>
      <c r="O47" s="6"/>
      <c r="P47" s="6"/>
      <c r="Q47" s="6"/>
      <c r="R47" s="18"/>
      <c r="BR47" s="85"/>
      <c r="BS47" s="85"/>
    </row>
    <row r="48" spans="2:18" ht="12.75">
      <c r="B48" s="15"/>
      <c r="C48" s="6"/>
      <c r="D48" s="6"/>
      <c r="E48" s="6"/>
      <c r="F48" s="6"/>
      <c r="G48" s="6"/>
      <c r="H48" s="6"/>
      <c r="I48" s="6"/>
      <c r="J48" s="6"/>
      <c r="K48" s="6"/>
      <c r="L48" s="6"/>
      <c r="M48" s="6"/>
      <c r="N48" s="6"/>
      <c r="O48" s="6"/>
      <c r="P48" s="6"/>
      <c r="Q48" s="6"/>
      <c r="R48" s="18"/>
    </row>
    <row r="49" spans="2:18" ht="12.75">
      <c r="B49" s="15"/>
      <c r="C49" s="6"/>
      <c r="D49" s="33"/>
      <c r="E49" s="23" t="s">
        <v>94</v>
      </c>
      <c r="F49" s="4">
        <f>SUMPRODUCT(L79:L120,D79:D120)</f>
        <v>8</v>
      </c>
      <c r="G49" s="72" t="s">
        <v>98</v>
      </c>
      <c r="H49" s="73"/>
      <c r="I49" s="40">
        <f>SUM(D79:D120)</f>
        <v>3</v>
      </c>
      <c r="J49" s="6" t="s">
        <v>100</v>
      </c>
      <c r="K49" s="6"/>
      <c r="L49" s="6"/>
      <c r="M49" s="6"/>
      <c r="N49" s="6"/>
      <c r="O49" s="6"/>
      <c r="P49" s="6"/>
      <c r="Q49" s="6"/>
      <c r="R49" s="18"/>
    </row>
    <row r="50" spans="2:18" ht="12.75">
      <c r="B50" s="15"/>
      <c r="C50" s="6"/>
      <c r="D50" s="6"/>
      <c r="E50" s="6"/>
      <c r="F50" s="6"/>
      <c r="G50" s="6"/>
      <c r="H50" s="6"/>
      <c r="I50" s="6"/>
      <c r="J50" s="6"/>
      <c r="K50" s="6"/>
      <c r="L50" s="6"/>
      <c r="M50" s="6"/>
      <c r="N50" s="6"/>
      <c r="O50" s="6"/>
      <c r="P50" s="6"/>
      <c r="Q50" s="6"/>
      <c r="R50" s="18"/>
    </row>
    <row r="51" spans="2:18" ht="12.75">
      <c r="B51" s="15"/>
      <c r="C51" s="33"/>
      <c r="D51" s="33"/>
      <c r="F51" s="6"/>
      <c r="H51" s="6"/>
      <c r="K51" s="6"/>
      <c r="L51" s="6"/>
      <c r="M51" s="6"/>
      <c r="N51" s="74" t="s">
        <v>39</v>
      </c>
      <c r="O51" s="74"/>
      <c r="P51" s="74"/>
      <c r="Q51" s="6"/>
      <c r="R51" s="18"/>
    </row>
    <row r="52" spans="2:18" ht="12.75">
      <c r="B52" s="15"/>
      <c r="C52" s="6"/>
      <c r="D52" s="6"/>
      <c r="E52" s="23" t="s">
        <v>95</v>
      </c>
      <c r="F52" s="3">
        <f>F49*H52</f>
        <v>24</v>
      </c>
      <c r="G52" s="6" t="s">
        <v>99</v>
      </c>
      <c r="H52" s="43">
        <v>3</v>
      </c>
      <c r="I52" s="79" t="s">
        <v>101</v>
      </c>
      <c r="J52" s="80"/>
      <c r="K52" s="80"/>
      <c r="L52" s="6"/>
      <c r="M52" s="6"/>
      <c r="N52" s="6"/>
      <c r="O52" s="65" t="s">
        <v>102</v>
      </c>
      <c r="P52" s="6"/>
      <c r="Q52" s="6"/>
      <c r="R52" s="18"/>
    </row>
    <row r="53" spans="2:18" ht="12.75">
      <c r="B53" s="15"/>
      <c r="C53" s="6"/>
      <c r="D53" s="6"/>
      <c r="E53" s="6"/>
      <c r="F53" s="6"/>
      <c r="G53" s="6"/>
      <c r="H53" s="6"/>
      <c r="I53" s="6"/>
      <c r="J53" s="6"/>
      <c r="K53" s="6"/>
      <c r="L53" s="6"/>
      <c r="M53" s="6"/>
      <c r="N53" s="6"/>
      <c r="O53" s="6"/>
      <c r="P53" s="6"/>
      <c r="Q53" s="6"/>
      <c r="R53" s="18"/>
    </row>
    <row r="54" spans="2:18" ht="12.75">
      <c r="B54" s="15"/>
      <c r="C54" s="6"/>
      <c r="D54" s="6" t="s">
        <v>28</v>
      </c>
      <c r="E54" s="21" t="s">
        <v>96</v>
      </c>
      <c r="F54" s="6"/>
      <c r="G54" s="6"/>
      <c r="H54" s="6"/>
      <c r="I54" s="6"/>
      <c r="J54" s="6"/>
      <c r="K54" s="6"/>
      <c r="L54" s="6"/>
      <c r="M54" s="6"/>
      <c r="N54" s="6"/>
      <c r="O54" s="6"/>
      <c r="P54" s="6"/>
      <c r="Q54" s="6"/>
      <c r="R54" s="18"/>
    </row>
    <row r="55" spans="2:18" ht="12.75">
      <c r="B55" s="15"/>
      <c r="C55" s="6"/>
      <c r="D55" s="6"/>
      <c r="E55" s="21" t="s">
        <v>97</v>
      </c>
      <c r="F55" s="6"/>
      <c r="G55" s="6"/>
      <c r="H55" s="6"/>
      <c r="I55" s="6"/>
      <c r="J55" s="6"/>
      <c r="K55" s="6"/>
      <c r="L55" s="6"/>
      <c r="M55" s="6"/>
      <c r="N55" s="6"/>
      <c r="O55" s="6"/>
      <c r="P55" s="6"/>
      <c r="Q55" s="6"/>
      <c r="R55" s="18"/>
    </row>
    <row r="56" spans="2:18" ht="12.75">
      <c r="B56" s="15"/>
      <c r="C56" s="6"/>
      <c r="D56" s="6"/>
      <c r="E56" s="21"/>
      <c r="F56" s="6"/>
      <c r="G56" s="6"/>
      <c r="H56" s="6"/>
      <c r="I56" s="6"/>
      <c r="J56" s="6"/>
      <c r="K56" s="6"/>
      <c r="L56" s="6"/>
      <c r="M56" s="6"/>
      <c r="N56" s="6"/>
      <c r="O56" s="6"/>
      <c r="P56" s="6"/>
      <c r="Q56" s="6"/>
      <c r="R56" s="18"/>
    </row>
    <row r="57" spans="2:18" ht="12.75">
      <c r="B57" s="15"/>
      <c r="C57" s="6"/>
      <c r="D57" s="6"/>
      <c r="E57" s="21"/>
      <c r="F57" s="6"/>
      <c r="G57" s="6"/>
      <c r="H57" s="6"/>
      <c r="I57" s="6"/>
      <c r="J57" s="6"/>
      <c r="K57" s="6"/>
      <c r="L57" s="6"/>
      <c r="M57" s="6"/>
      <c r="N57" s="6"/>
      <c r="O57" s="6"/>
      <c r="P57" s="6"/>
      <c r="Q57" s="6"/>
      <c r="R57" s="18"/>
    </row>
    <row r="58" spans="2:18" ht="12.75">
      <c r="B58" s="15"/>
      <c r="C58" s="6"/>
      <c r="D58" s="6"/>
      <c r="E58" s="21"/>
      <c r="F58" s="6"/>
      <c r="G58" s="6"/>
      <c r="H58" s="6"/>
      <c r="I58" s="6"/>
      <c r="J58" s="6"/>
      <c r="K58" s="6"/>
      <c r="L58" s="6"/>
      <c r="M58" s="6"/>
      <c r="N58" s="6"/>
      <c r="O58" s="6"/>
      <c r="P58" s="6"/>
      <c r="Q58" s="6"/>
      <c r="R58" s="18"/>
    </row>
    <row r="59" spans="2:18" ht="12.75">
      <c r="B59" s="15"/>
      <c r="C59" s="6"/>
      <c r="D59" s="6"/>
      <c r="E59" s="21"/>
      <c r="F59" s="6"/>
      <c r="G59" s="6"/>
      <c r="H59" s="6"/>
      <c r="I59" s="6"/>
      <c r="J59" s="6"/>
      <c r="K59" s="6"/>
      <c r="L59" s="6"/>
      <c r="M59" s="21" t="s">
        <v>108</v>
      </c>
      <c r="N59" s="6"/>
      <c r="O59" s="6"/>
      <c r="P59" s="6"/>
      <c r="Q59" s="6"/>
      <c r="R59" s="18"/>
    </row>
    <row r="60" spans="2:18" ht="12.75">
      <c r="B60" s="15"/>
      <c r="C60" s="6"/>
      <c r="D60" s="6"/>
      <c r="E60" s="21"/>
      <c r="F60" s="6"/>
      <c r="G60" s="6"/>
      <c r="H60" s="6"/>
      <c r="I60" s="6"/>
      <c r="J60" s="6"/>
      <c r="K60" s="6"/>
      <c r="L60" s="6"/>
      <c r="M60" s="6"/>
      <c r="N60" s="6"/>
      <c r="O60" s="6"/>
      <c r="P60" s="6"/>
      <c r="Q60" s="6"/>
      <c r="R60" s="18"/>
    </row>
    <row r="61" spans="2:18" ht="12.75">
      <c r="B61" s="15"/>
      <c r="C61" s="6"/>
      <c r="D61" s="6"/>
      <c r="E61" s="21"/>
      <c r="F61" s="6"/>
      <c r="G61" s="6"/>
      <c r="H61" s="6"/>
      <c r="I61" s="6"/>
      <c r="J61" s="6"/>
      <c r="K61" s="6"/>
      <c r="L61" s="6"/>
      <c r="M61" s="6"/>
      <c r="N61" s="6" t="s">
        <v>103</v>
      </c>
      <c r="O61" s="6"/>
      <c r="P61" s="43">
        <v>12.8</v>
      </c>
      <c r="Q61" s="6" t="s">
        <v>52</v>
      </c>
      <c r="R61" s="18"/>
    </row>
    <row r="62" spans="2:18" ht="12.75">
      <c r="B62" s="15"/>
      <c r="C62" s="6"/>
      <c r="D62" s="6"/>
      <c r="E62" s="21"/>
      <c r="F62" s="6"/>
      <c r="G62" s="6"/>
      <c r="H62" s="6"/>
      <c r="I62" s="6"/>
      <c r="J62" s="6"/>
      <c r="K62" s="6"/>
      <c r="L62" s="6"/>
      <c r="M62" s="6"/>
      <c r="N62" s="6"/>
      <c r="O62" s="6"/>
      <c r="P62" s="6"/>
      <c r="Q62" s="6"/>
      <c r="R62" s="18"/>
    </row>
    <row r="63" spans="2:18" ht="12.75">
      <c r="B63" s="15"/>
      <c r="C63" s="6"/>
      <c r="D63" s="6"/>
      <c r="E63" s="21"/>
      <c r="F63" s="6"/>
      <c r="G63" s="6"/>
      <c r="H63" s="6"/>
      <c r="I63" s="6"/>
      <c r="J63" s="6"/>
      <c r="K63" s="6"/>
      <c r="L63" s="6"/>
      <c r="M63" s="6"/>
      <c r="N63" s="6"/>
      <c r="O63" s="6"/>
      <c r="P63" s="6"/>
      <c r="Q63" s="6"/>
      <c r="R63" s="18"/>
    </row>
    <row r="64" spans="2:18" ht="12.75">
      <c r="B64" s="15"/>
      <c r="C64" s="6"/>
      <c r="D64" s="6"/>
      <c r="E64" s="21"/>
      <c r="F64" s="6"/>
      <c r="G64" s="6"/>
      <c r="H64" s="6"/>
      <c r="I64" s="6"/>
      <c r="J64" s="6"/>
      <c r="K64" s="6"/>
      <c r="L64" s="6"/>
      <c r="R64" s="18"/>
    </row>
    <row r="65" spans="2:18" ht="12.75">
      <c r="B65" s="15"/>
      <c r="C65" s="6"/>
      <c r="D65" s="6"/>
      <c r="E65" s="21"/>
      <c r="F65" s="6"/>
      <c r="G65" s="6"/>
      <c r="H65" s="6"/>
      <c r="I65" s="6"/>
      <c r="J65" s="6"/>
      <c r="K65" s="6"/>
      <c r="L65" s="6"/>
      <c r="R65" s="18"/>
    </row>
    <row r="66" spans="2:18" ht="12.75">
      <c r="B66" s="15"/>
      <c r="C66" s="6"/>
      <c r="D66" s="6"/>
      <c r="E66" s="21"/>
      <c r="F66" s="6"/>
      <c r="G66" s="6"/>
      <c r="H66" s="6"/>
      <c r="I66" s="6"/>
      <c r="J66" s="6"/>
      <c r="K66" s="6"/>
      <c r="L66" s="6"/>
      <c r="R66" s="18"/>
    </row>
    <row r="67" spans="2:18" ht="12.75">
      <c r="B67" s="15"/>
      <c r="C67" s="6"/>
      <c r="D67" s="6"/>
      <c r="E67" s="21"/>
      <c r="F67" s="6"/>
      <c r="G67" s="6"/>
      <c r="H67" s="6"/>
      <c r="I67" s="6"/>
      <c r="J67" s="6"/>
      <c r="K67" s="6"/>
      <c r="L67" s="6"/>
      <c r="R67" s="18"/>
    </row>
    <row r="68" spans="2:18" ht="12.75">
      <c r="B68" s="15"/>
      <c r="C68" s="6"/>
      <c r="D68" s="6"/>
      <c r="E68" s="21"/>
      <c r="F68" s="6"/>
      <c r="G68" s="6"/>
      <c r="H68" s="6"/>
      <c r="I68" s="6"/>
      <c r="J68" s="6"/>
      <c r="K68" s="6"/>
      <c r="L68" s="6"/>
      <c r="M68" s="6"/>
      <c r="N68" s="6"/>
      <c r="O68" s="66"/>
      <c r="P68" s="6"/>
      <c r="Q68" s="6"/>
      <c r="R68" s="18"/>
    </row>
    <row r="69" spans="2:18" ht="12.75">
      <c r="B69" s="15"/>
      <c r="C69" s="6"/>
      <c r="D69" s="6"/>
      <c r="E69" s="21"/>
      <c r="F69" s="6"/>
      <c r="G69" s="6"/>
      <c r="H69" s="6"/>
      <c r="I69" s="6"/>
      <c r="J69" s="6"/>
      <c r="K69" s="6"/>
      <c r="L69" s="6"/>
      <c r="M69" s="6"/>
      <c r="N69" s="6" t="s">
        <v>107</v>
      </c>
      <c r="O69" s="6"/>
      <c r="P69" s="4" t="str">
        <f>IF(I25="Yes","-",IF(F80=0,(1-BO24)*P61*H52,(P61*BO25*F49)+(I49*BO24*P61)+(F49/I49*BO23*P61)))</f>
        <v>-</v>
      </c>
      <c r="Q69" s="6" t="s">
        <v>52</v>
      </c>
      <c r="R69" s="18"/>
    </row>
    <row r="70" spans="2:18" ht="12.75">
      <c r="B70" s="15"/>
      <c r="C70" s="6"/>
      <c r="D70" s="6"/>
      <c r="E70" s="21"/>
      <c r="F70" s="6"/>
      <c r="G70" s="6"/>
      <c r="H70" s="6"/>
      <c r="I70" s="6"/>
      <c r="J70" s="6"/>
      <c r="K70" s="6"/>
      <c r="L70" s="6"/>
      <c r="M70" s="6"/>
      <c r="N70" s="6"/>
      <c r="O70" s="6"/>
      <c r="P70" s="6"/>
      <c r="Q70" s="6"/>
      <c r="R70" s="18"/>
    </row>
    <row r="71" spans="2:18" ht="12.75">
      <c r="B71" s="15"/>
      <c r="C71" s="6"/>
      <c r="D71" s="6"/>
      <c r="E71" s="21"/>
      <c r="F71" s="6"/>
      <c r="G71" s="6"/>
      <c r="H71" s="6"/>
      <c r="I71" s="6"/>
      <c r="J71" s="6"/>
      <c r="K71" s="6"/>
      <c r="L71" s="6"/>
      <c r="R71" s="18"/>
    </row>
    <row r="72" spans="2:18" ht="12.75">
      <c r="B72" s="15"/>
      <c r="C72" s="6"/>
      <c r="D72" s="6"/>
      <c r="E72" s="21"/>
      <c r="F72" s="6"/>
      <c r="G72" s="6"/>
      <c r="H72" s="6"/>
      <c r="I72" s="6"/>
      <c r="J72" s="6"/>
      <c r="K72" s="6"/>
      <c r="L72" s="6"/>
      <c r="R72" s="18"/>
    </row>
    <row r="73" spans="2:18" ht="12.75">
      <c r="B73" s="15"/>
      <c r="C73" s="6"/>
      <c r="D73" s="6"/>
      <c r="E73" s="21"/>
      <c r="F73" s="6"/>
      <c r="G73" s="6"/>
      <c r="H73" s="6"/>
      <c r="I73" s="6"/>
      <c r="J73" s="6"/>
      <c r="K73" s="6"/>
      <c r="L73" s="6"/>
      <c r="R73" s="18"/>
    </row>
    <row r="74" spans="2:18" ht="12.75">
      <c r="B74" s="15"/>
      <c r="C74" s="6"/>
      <c r="D74" s="6"/>
      <c r="E74" s="75" t="s">
        <v>110</v>
      </c>
      <c r="F74" s="75" t="s">
        <v>111</v>
      </c>
      <c r="G74" s="62"/>
      <c r="I74" s="75" t="s">
        <v>112</v>
      </c>
      <c r="J74" s="75" t="s">
        <v>113</v>
      </c>
      <c r="L74" s="75" t="s">
        <v>114</v>
      </c>
      <c r="R74" s="18"/>
    </row>
    <row r="75" spans="2:18" ht="21" customHeight="1">
      <c r="B75" s="15"/>
      <c r="C75" s="6" t="s">
        <v>149</v>
      </c>
      <c r="D75" s="6"/>
      <c r="E75" s="75"/>
      <c r="F75" s="75"/>
      <c r="G75" s="62"/>
      <c r="I75" s="75"/>
      <c r="J75" s="75"/>
      <c r="L75" s="75"/>
      <c r="R75" s="18"/>
    </row>
    <row r="76" spans="2:18" ht="12.75">
      <c r="B76" s="15"/>
      <c r="C76" s="43" t="s">
        <v>137</v>
      </c>
      <c r="D76" s="6"/>
      <c r="E76" s="75"/>
      <c r="F76" s="75"/>
      <c r="G76" s="62"/>
      <c r="I76" s="75"/>
      <c r="J76" s="75"/>
      <c r="L76" s="75"/>
      <c r="R76" s="18"/>
    </row>
    <row r="77" spans="2:18" ht="12.75">
      <c r="B77" s="15"/>
      <c r="C77" s="6"/>
      <c r="D77" s="6"/>
      <c r="E77" s="75"/>
      <c r="F77" s="75"/>
      <c r="G77" s="63"/>
      <c r="I77" s="75"/>
      <c r="J77" s="75"/>
      <c r="L77" s="75"/>
      <c r="M77" s="21"/>
      <c r="N77" s="6"/>
      <c r="O77" s="6"/>
      <c r="P77" s="6"/>
      <c r="Q77" s="6"/>
      <c r="R77" s="18"/>
    </row>
    <row r="78" spans="2:18" ht="12.75" customHeight="1">
      <c r="B78" s="15"/>
      <c r="C78" s="6"/>
      <c r="D78" s="6"/>
      <c r="E78" s="6"/>
      <c r="F78" s="6"/>
      <c r="G78" s="6"/>
      <c r="I78" s="6"/>
      <c r="J78" s="6"/>
      <c r="L78" s="6"/>
      <c r="M78" s="37"/>
      <c r="N78" s="6"/>
      <c r="O78" s="6"/>
      <c r="P78" s="6"/>
      <c r="Q78" s="6"/>
      <c r="R78" s="18"/>
    </row>
    <row r="79" spans="2:18" ht="12.75" customHeight="1">
      <c r="B79" s="15"/>
      <c r="C79" s="19" t="s">
        <v>115</v>
      </c>
      <c r="D79" s="24">
        <f>IF(F79=0,1,2)</f>
        <v>1</v>
      </c>
      <c r="E79" s="28" t="s">
        <v>42</v>
      </c>
      <c r="F79" s="58">
        <f>IF(C76="Yes",0,IF(N26&gt;=I9,0,IF(BN1=0,IF(MOD(ROUNDUP($I$9/$H$42,0),2)=0,F42*ROUNDDOWN($H$42/2/F42,0),0),0)))</f>
        <v>0</v>
      </c>
      <c r="G79" s="72" t="s">
        <v>116</v>
      </c>
      <c r="H79" s="73"/>
      <c r="I79" s="59">
        <f>$F$38*ROUNDDOWN(BS1/$F$38,0)</f>
        <v>60</v>
      </c>
      <c r="J79" s="28">
        <f>($M$26/COS(F79/180*PI())-I79)/$M$26*COS(F79/180*PI())</f>
        <v>0.3405530606200374</v>
      </c>
      <c r="K79" s="1" t="s">
        <v>117</v>
      </c>
      <c r="L79" s="40">
        <f>ROUNDUP($F$8/I79,0)</f>
        <v>6</v>
      </c>
      <c r="M79" s="72" t="s">
        <v>118</v>
      </c>
      <c r="N79" s="74"/>
      <c r="O79" s="74"/>
      <c r="P79" s="6"/>
      <c r="Q79" s="6"/>
      <c r="R79" s="18"/>
    </row>
    <row r="80" spans="2:18" ht="12.75">
      <c r="B80" s="15"/>
      <c r="C80" s="6"/>
      <c r="D80" s="24">
        <f aca="true" t="shared" si="2" ref="D80:D120">IF(F80=0,0,2)</f>
        <v>2</v>
      </c>
      <c r="E80" s="28">
        <f aca="true" t="shared" si="3" ref="E80:E120">IF(F80=0,"-",($N$26-F80+F79)/$N$26)</f>
        <v>0.36612502446745687</v>
      </c>
      <c r="F80" s="58">
        <f>IF(F79+N26/2&gt;=$F$9,0,IF(OR(F79+N26/2&gt;=90,F79+H42&gt;=90),90,F79+H42))</f>
        <v>90</v>
      </c>
      <c r="G80" s="6"/>
      <c r="I80" s="59">
        <f>IF(F80=0,"-",IF(F80=90,0,IF(BS2&gt;360,360,$F$38*ROUNDDOWN(BS2/$F$38,0))))</f>
        <v>0</v>
      </c>
      <c r="J80" s="28" t="str">
        <f aca="true" t="shared" si="4" ref="J80:J120">IF(F80=0,"-",IF(OR(F80=90,L80=1),"-",($M$26/COS(F80/180*PI())-I80)/$M$26*COS(F80/180*PI())))</f>
        <v>-</v>
      </c>
      <c r="L80" s="40">
        <f>IF(F80=0,"-",IF(I80=0,1,ROUNDUP($F$8/I80,0)))</f>
        <v>1</v>
      </c>
      <c r="M80" s="21"/>
      <c r="N80" s="6"/>
      <c r="O80" s="6"/>
      <c r="P80" s="6"/>
      <c r="Q80" s="6"/>
      <c r="R80" s="18"/>
    </row>
    <row r="81" spans="2:18" ht="12.75">
      <c r="B81" s="15"/>
      <c r="C81" s="6"/>
      <c r="D81" s="24">
        <f t="shared" si="2"/>
        <v>0</v>
      </c>
      <c r="E81" s="28" t="str">
        <f t="shared" si="3"/>
        <v>-</v>
      </c>
      <c r="F81" s="58">
        <f aca="true" t="shared" si="5" ref="F81:F120">IF(OR(F80=0,F80+$N$26/2&gt;=$F$9),0,IF(OR(F80+$N$26/2&gt;=90,F80+$H$42&gt;=90),90,F80+$H$42))</f>
        <v>0</v>
      </c>
      <c r="G81" s="6"/>
      <c r="I81" s="59" t="str">
        <f aca="true" t="shared" si="6" ref="I81:I120">IF(F81=0,"-",IF(F81=90,0,IF(BS3&gt;360,360,$F$38*ROUNDDOWN(BS3/$F$38,0))))</f>
        <v>-</v>
      </c>
      <c r="J81" s="28" t="str">
        <f t="shared" si="4"/>
        <v>-</v>
      </c>
      <c r="L81" s="40" t="str">
        <f aca="true" t="shared" si="7" ref="L81:L120">IF(F81=0,"-",IF(I81=0,1,ROUNDUP($F$8/I81,0)))</f>
        <v>-</v>
      </c>
      <c r="R81" s="18"/>
    </row>
    <row r="82" spans="2:18" ht="12.75">
      <c r="B82" s="39"/>
      <c r="C82" s="6"/>
      <c r="D82" s="24">
        <f t="shared" si="2"/>
        <v>0</v>
      </c>
      <c r="E82" s="28" t="str">
        <f t="shared" si="3"/>
        <v>-</v>
      </c>
      <c r="F82" s="58">
        <f t="shared" si="5"/>
        <v>0</v>
      </c>
      <c r="G82" s="6"/>
      <c r="I82" s="59" t="str">
        <f t="shared" si="6"/>
        <v>-</v>
      </c>
      <c r="J82" s="28" t="str">
        <f t="shared" si="4"/>
        <v>-</v>
      </c>
      <c r="L82" s="40" t="str">
        <f t="shared" si="7"/>
        <v>-</v>
      </c>
      <c r="R82" s="18"/>
    </row>
    <row r="83" spans="2:18" ht="12.75">
      <c r="B83" s="15"/>
      <c r="C83" s="6"/>
      <c r="D83" s="24">
        <f t="shared" si="2"/>
        <v>0</v>
      </c>
      <c r="E83" s="28" t="str">
        <f t="shared" si="3"/>
        <v>-</v>
      </c>
      <c r="F83" s="58">
        <f t="shared" si="5"/>
        <v>0</v>
      </c>
      <c r="G83" s="6"/>
      <c r="I83" s="59" t="str">
        <f t="shared" si="6"/>
        <v>-</v>
      </c>
      <c r="J83" s="28" t="str">
        <f t="shared" si="4"/>
        <v>-</v>
      </c>
      <c r="L83" s="40" t="str">
        <f t="shared" si="7"/>
        <v>-</v>
      </c>
      <c r="R83" s="18"/>
    </row>
    <row r="84" spans="2:18" ht="12.75">
      <c r="B84" s="15"/>
      <c r="C84" s="6"/>
      <c r="D84" s="24">
        <f t="shared" si="2"/>
        <v>0</v>
      </c>
      <c r="E84" s="28" t="str">
        <f t="shared" si="3"/>
        <v>-</v>
      </c>
      <c r="F84" s="58">
        <f t="shared" si="5"/>
        <v>0</v>
      </c>
      <c r="G84" s="6"/>
      <c r="I84" s="59" t="str">
        <f t="shared" si="6"/>
        <v>-</v>
      </c>
      <c r="J84" s="28" t="str">
        <f t="shared" si="4"/>
        <v>-</v>
      </c>
      <c r="L84" s="40" t="str">
        <f t="shared" si="7"/>
        <v>-</v>
      </c>
      <c r="R84" s="18"/>
    </row>
    <row r="85" spans="2:18" ht="12.75">
      <c r="B85" s="15"/>
      <c r="C85" s="6"/>
      <c r="D85" s="24">
        <f t="shared" si="2"/>
        <v>0</v>
      </c>
      <c r="E85" s="28" t="str">
        <f t="shared" si="3"/>
        <v>-</v>
      </c>
      <c r="F85" s="58">
        <f t="shared" si="5"/>
        <v>0</v>
      </c>
      <c r="G85" s="6"/>
      <c r="I85" s="59" t="str">
        <f t="shared" si="6"/>
        <v>-</v>
      </c>
      <c r="J85" s="28" t="str">
        <f t="shared" si="4"/>
        <v>-</v>
      </c>
      <c r="L85" s="40" t="str">
        <f t="shared" si="7"/>
        <v>-</v>
      </c>
      <c r="R85" s="18"/>
    </row>
    <row r="86" spans="2:18" ht="12.75">
      <c r="B86" s="15"/>
      <c r="C86" s="6"/>
      <c r="D86" s="24">
        <f t="shared" si="2"/>
        <v>0</v>
      </c>
      <c r="E86" s="28" t="str">
        <f t="shared" si="3"/>
        <v>-</v>
      </c>
      <c r="F86" s="58">
        <f t="shared" si="5"/>
        <v>0</v>
      </c>
      <c r="G86" s="6"/>
      <c r="I86" s="59" t="str">
        <f t="shared" si="6"/>
        <v>-</v>
      </c>
      <c r="J86" s="28" t="str">
        <f t="shared" si="4"/>
        <v>-</v>
      </c>
      <c r="L86" s="40" t="str">
        <f t="shared" si="7"/>
        <v>-</v>
      </c>
      <c r="R86" s="18"/>
    </row>
    <row r="87" spans="2:18" ht="12.75">
      <c r="B87" s="15"/>
      <c r="C87" s="6"/>
      <c r="D87" s="24">
        <f t="shared" si="2"/>
        <v>0</v>
      </c>
      <c r="E87" s="28" t="str">
        <f t="shared" si="3"/>
        <v>-</v>
      </c>
      <c r="F87" s="58">
        <f t="shared" si="5"/>
        <v>0</v>
      </c>
      <c r="G87" s="6"/>
      <c r="I87" s="59" t="str">
        <f t="shared" si="6"/>
        <v>-</v>
      </c>
      <c r="J87" s="28" t="str">
        <f t="shared" si="4"/>
        <v>-</v>
      </c>
      <c r="L87" s="40" t="str">
        <f t="shared" si="7"/>
        <v>-</v>
      </c>
      <c r="R87" s="18"/>
    </row>
    <row r="88" spans="2:18" ht="12.75">
      <c r="B88" s="15"/>
      <c r="C88" s="6"/>
      <c r="D88" s="24">
        <f t="shared" si="2"/>
        <v>0</v>
      </c>
      <c r="E88" s="28" t="str">
        <f t="shared" si="3"/>
        <v>-</v>
      </c>
      <c r="F88" s="58">
        <f t="shared" si="5"/>
        <v>0</v>
      </c>
      <c r="G88" s="6"/>
      <c r="I88" s="59" t="str">
        <f t="shared" si="6"/>
        <v>-</v>
      </c>
      <c r="J88" s="28" t="str">
        <f t="shared" si="4"/>
        <v>-</v>
      </c>
      <c r="L88" s="40" t="str">
        <f t="shared" si="7"/>
        <v>-</v>
      </c>
      <c r="R88" s="18"/>
    </row>
    <row r="89" spans="2:18" ht="12.75">
      <c r="B89" s="15"/>
      <c r="C89" s="6"/>
      <c r="D89" s="24">
        <f t="shared" si="2"/>
        <v>0</v>
      </c>
      <c r="E89" s="28" t="str">
        <f t="shared" si="3"/>
        <v>-</v>
      </c>
      <c r="F89" s="58">
        <f t="shared" si="5"/>
        <v>0</v>
      </c>
      <c r="G89" s="6"/>
      <c r="I89" s="59" t="str">
        <f t="shared" si="6"/>
        <v>-</v>
      </c>
      <c r="J89" s="28" t="str">
        <f t="shared" si="4"/>
        <v>-</v>
      </c>
      <c r="L89" s="40" t="str">
        <f t="shared" si="7"/>
        <v>-</v>
      </c>
      <c r="R89" s="18"/>
    </row>
    <row r="90" spans="2:18" ht="12.75">
      <c r="B90" s="15"/>
      <c r="C90" s="6"/>
      <c r="D90" s="24">
        <f t="shared" si="2"/>
        <v>0</v>
      </c>
      <c r="E90" s="28" t="str">
        <f t="shared" si="3"/>
        <v>-</v>
      </c>
      <c r="F90" s="58">
        <f t="shared" si="5"/>
        <v>0</v>
      </c>
      <c r="G90" s="6"/>
      <c r="I90" s="59" t="str">
        <f t="shared" si="6"/>
        <v>-</v>
      </c>
      <c r="J90" s="28" t="str">
        <f t="shared" si="4"/>
        <v>-</v>
      </c>
      <c r="L90" s="40" t="str">
        <f t="shared" si="7"/>
        <v>-</v>
      </c>
      <c r="R90" s="18"/>
    </row>
    <row r="91" spans="2:18" ht="12.75">
      <c r="B91" s="15"/>
      <c r="C91" s="6"/>
      <c r="D91" s="24">
        <f t="shared" si="2"/>
        <v>0</v>
      </c>
      <c r="E91" s="28" t="str">
        <f t="shared" si="3"/>
        <v>-</v>
      </c>
      <c r="F91" s="58">
        <f t="shared" si="5"/>
        <v>0</v>
      </c>
      <c r="G91" s="6"/>
      <c r="I91" s="59" t="str">
        <f t="shared" si="6"/>
        <v>-</v>
      </c>
      <c r="J91" s="28" t="str">
        <f t="shared" si="4"/>
        <v>-</v>
      </c>
      <c r="L91" s="40" t="str">
        <f t="shared" si="7"/>
        <v>-</v>
      </c>
      <c r="R91" s="18"/>
    </row>
    <row r="92" spans="2:61" ht="12.75">
      <c r="B92" s="15"/>
      <c r="C92" s="6"/>
      <c r="D92" s="24">
        <f t="shared" si="2"/>
        <v>0</v>
      </c>
      <c r="E92" s="28" t="str">
        <f t="shared" si="3"/>
        <v>-</v>
      </c>
      <c r="F92" s="58">
        <f t="shared" si="5"/>
        <v>0</v>
      </c>
      <c r="G92" s="6"/>
      <c r="I92" s="59" t="str">
        <f t="shared" si="6"/>
        <v>-</v>
      </c>
      <c r="J92" s="28" t="str">
        <f t="shared" si="4"/>
        <v>-</v>
      </c>
      <c r="L92" s="40" t="str">
        <f t="shared" si="7"/>
        <v>-</v>
      </c>
      <c r="R92" s="18"/>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row>
    <row r="93" spans="2:18" ht="12.75">
      <c r="B93" s="15"/>
      <c r="C93" s="6"/>
      <c r="D93" s="24">
        <f t="shared" si="2"/>
        <v>0</v>
      </c>
      <c r="E93" s="28" t="str">
        <f t="shared" si="3"/>
        <v>-</v>
      </c>
      <c r="F93" s="58">
        <f t="shared" si="5"/>
        <v>0</v>
      </c>
      <c r="G93" s="6"/>
      <c r="I93" s="59" t="str">
        <f t="shared" si="6"/>
        <v>-</v>
      </c>
      <c r="J93" s="28" t="str">
        <f t="shared" si="4"/>
        <v>-</v>
      </c>
      <c r="L93" s="40" t="str">
        <f t="shared" si="7"/>
        <v>-</v>
      </c>
      <c r="M93" s="6"/>
      <c r="N93" s="6"/>
      <c r="O93" s="6"/>
      <c r="P93" s="6"/>
      <c r="Q93" s="6"/>
      <c r="R93" s="18"/>
    </row>
    <row r="94" spans="2:18" ht="12.75">
      <c r="B94" s="15"/>
      <c r="C94" s="29"/>
      <c r="D94" s="24">
        <f t="shared" si="2"/>
        <v>0</v>
      </c>
      <c r="E94" s="28" t="str">
        <f t="shared" si="3"/>
        <v>-</v>
      </c>
      <c r="F94" s="58">
        <f t="shared" si="5"/>
        <v>0</v>
      </c>
      <c r="G94" s="6"/>
      <c r="I94" s="59" t="str">
        <f t="shared" si="6"/>
        <v>-</v>
      </c>
      <c r="J94" s="28" t="str">
        <f t="shared" si="4"/>
        <v>-</v>
      </c>
      <c r="L94" s="40" t="str">
        <f t="shared" si="7"/>
        <v>-</v>
      </c>
      <c r="M94" s="36"/>
      <c r="N94" s="6"/>
      <c r="O94" s="6"/>
      <c r="P94" s="6"/>
      <c r="Q94" s="6"/>
      <c r="R94" s="18"/>
    </row>
    <row r="95" spans="2:18" ht="12.75">
      <c r="B95" s="15"/>
      <c r="C95" s="19"/>
      <c r="D95" s="24">
        <f t="shared" si="2"/>
        <v>0</v>
      </c>
      <c r="E95" s="28" t="str">
        <f t="shared" si="3"/>
        <v>-</v>
      </c>
      <c r="F95" s="58">
        <f t="shared" si="5"/>
        <v>0</v>
      </c>
      <c r="G95" s="6"/>
      <c r="I95" s="59" t="str">
        <f t="shared" si="6"/>
        <v>-</v>
      </c>
      <c r="J95" s="28" t="str">
        <f t="shared" si="4"/>
        <v>-</v>
      </c>
      <c r="L95" s="40" t="str">
        <f t="shared" si="7"/>
        <v>-</v>
      </c>
      <c r="M95" s="21"/>
      <c r="N95" s="6"/>
      <c r="O95" s="6"/>
      <c r="P95" s="6"/>
      <c r="Q95" s="6"/>
      <c r="R95" s="18"/>
    </row>
    <row r="96" spans="2:18" ht="12.75">
      <c r="B96" s="15"/>
      <c r="C96" s="23"/>
      <c r="D96" s="24">
        <f t="shared" si="2"/>
        <v>0</v>
      </c>
      <c r="E96" s="28" t="str">
        <f t="shared" si="3"/>
        <v>-</v>
      </c>
      <c r="F96" s="58">
        <f t="shared" si="5"/>
        <v>0</v>
      </c>
      <c r="G96" s="6"/>
      <c r="I96" s="59" t="str">
        <f t="shared" si="6"/>
        <v>-</v>
      </c>
      <c r="J96" s="28" t="str">
        <f t="shared" si="4"/>
        <v>-</v>
      </c>
      <c r="L96" s="40" t="str">
        <f t="shared" si="7"/>
        <v>-</v>
      </c>
      <c r="M96" s="37"/>
      <c r="N96" s="6"/>
      <c r="O96" s="6"/>
      <c r="P96" s="6"/>
      <c r="Q96" s="6"/>
      <c r="R96" s="18"/>
    </row>
    <row r="97" spans="2:18" ht="12.75">
      <c r="B97" s="15"/>
      <c r="C97" s="19"/>
      <c r="D97" s="24">
        <f t="shared" si="2"/>
        <v>0</v>
      </c>
      <c r="E97" s="28" t="str">
        <f t="shared" si="3"/>
        <v>-</v>
      </c>
      <c r="F97" s="58">
        <f t="shared" si="5"/>
        <v>0</v>
      </c>
      <c r="G97" s="6"/>
      <c r="I97" s="59" t="str">
        <f t="shared" si="6"/>
        <v>-</v>
      </c>
      <c r="J97" s="28" t="str">
        <f t="shared" si="4"/>
        <v>-</v>
      </c>
      <c r="L97" s="40" t="str">
        <f t="shared" si="7"/>
        <v>-</v>
      </c>
      <c r="M97" s="21"/>
      <c r="N97" s="6"/>
      <c r="O97" s="6"/>
      <c r="P97" s="6"/>
      <c r="Q97" s="6"/>
      <c r="R97" s="18"/>
    </row>
    <row r="98" spans="2:18" ht="12.75">
      <c r="B98" s="15"/>
      <c r="C98" s="19"/>
      <c r="D98" s="24">
        <f t="shared" si="2"/>
        <v>0</v>
      </c>
      <c r="E98" s="28" t="str">
        <f t="shared" si="3"/>
        <v>-</v>
      </c>
      <c r="F98" s="58">
        <f t="shared" si="5"/>
        <v>0</v>
      </c>
      <c r="G98" s="6"/>
      <c r="I98" s="59" t="str">
        <f t="shared" si="6"/>
        <v>-</v>
      </c>
      <c r="J98" s="28" t="str">
        <f t="shared" si="4"/>
        <v>-</v>
      </c>
      <c r="L98" s="40" t="str">
        <f t="shared" si="7"/>
        <v>-</v>
      </c>
      <c r="M98" s="21"/>
      <c r="N98" s="6"/>
      <c r="O98" s="6"/>
      <c r="P98" s="6"/>
      <c r="Q98" s="6"/>
      <c r="R98" s="18"/>
    </row>
    <row r="99" spans="2:18" ht="12.75">
      <c r="B99" s="15"/>
      <c r="C99" s="23"/>
      <c r="D99" s="24">
        <f t="shared" si="2"/>
        <v>0</v>
      </c>
      <c r="E99" s="28" t="str">
        <f t="shared" si="3"/>
        <v>-</v>
      </c>
      <c r="F99" s="58">
        <f t="shared" si="5"/>
        <v>0</v>
      </c>
      <c r="G99" s="6"/>
      <c r="I99" s="59" t="str">
        <f t="shared" si="6"/>
        <v>-</v>
      </c>
      <c r="J99" s="28" t="str">
        <f t="shared" si="4"/>
        <v>-</v>
      </c>
      <c r="L99" s="40" t="str">
        <f t="shared" si="7"/>
        <v>-</v>
      </c>
      <c r="M99" s="38"/>
      <c r="N99" s="6"/>
      <c r="O99" s="6"/>
      <c r="P99" s="6"/>
      <c r="Q99" s="6"/>
      <c r="R99" s="18"/>
    </row>
    <row r="100" spans="2:18" ht="12.75">
      <c r="B100" s="15"/>
      <c r="C100" s="29"/>
      <c r="D100" s="24">
        <f t="shared" si="2"/>
        <v>0</v>
      </c>
      <c r="E100" s="28" t="str">
        <f t="shared" si="3"/>
        <v>-</v>
      </c>
      <c r="F100" s="58">
        <f t="shared" si="5"/>
        <v>0</v>
      </c>
      <c r="G100" s="6"/>
      <c r="I100" s="59" t="str">
        <f t="shared" si="6"/>
        <v>-</v>
      </c>
      <c r="J100" s="28" t="str">
        <f t="shared" si="4"/>
        <v>-</v>
      </c>
      <c r="L100" s="40" t="str">
        <f t="shared" si="7"/>
        <v>-</v>
      </c>
      <c r="M100" s="6"/>
      <c r="N100" s="6"/>
      <c r="O100" s="6"/>
      <c r="P100" s="6"/>
      <c r="Q100" s="6"/>
      <c r="R100" s="18"/>
    </row>
    <row r="101" spans="2:62" ht="12.75">
      <c r="B101" s="15"/>
      <c r="C101" s="6"/>
      <c r="D101" s="24">
        <f t="shared" si="2"/>
        <v>0</v>
      </c>
      <c r="E101" s="28" t="str">
        <f t="shared" si="3"/>
        <v>-</v>
      </c>
      <c r="F101" s="58">
        <f t="shared" si="5"/>
        <v>0</v>
      </c>
      <c r="G101" s="6"/>
      <c r="I101" s="59" t="str">
        <f t="shared" si="6"/>
        <v>-</v>
      </c>
      <c r="J101" s="28" t="str">
        <f t="shared" si="4"/>
        <v>-</v>
      </c>
      <c r="L101" s="40" t="str">
        <f t="shared" si="7"/>
        <v>-</v>
      </c>
      <c r="M101" s="6"/>
      <c r="N101" s="6"/>
      <c r="O101" s="6"/>
      <c r="P101" s="6"/>
      <c r="Q101" s="6"/>
      <c r="R101" s="18"/>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row>
    <row r="102" spans="2:62" ht="12.75">
      <c r="B102" s="15"/>
      <c r="C102" s="6"/>
      <c r="D102" s="24">
        <f t="shared" si="2"/>
        <v>0</v>
      </c>
      <c r="E102" s="28" t="str">
        <f t="shared" si="3"/>
        <v>-</v>
      </c>
      <c r="F102" s="58">
        <f t="shared" si="5"/>
        <v>0</v>
      </c>
      <c r="G102" s="6"/>
      <c r="I102" s="59" t="str">
        <f t="shared" si="6"/>
        <v>-</v>
      </c>
      <c r="J102" s="28" t="str">
        <f t="shared" si="4"/>
        <v>-</v>
      </c>
      <c r="L102" s="40" t="str">
        <f t="shared" si="7"/>
        <v>-</v>
      </c>
      <c r="M102" s="6"/>
      <c r="N102" s="6"/>
      <c r="O102" s="6"/>
      <c r="P102" s="6"/>
      <c r="Q102" s="6"/>
      <c r="R102" s="18"/>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6"/>
    </row>
    <row r="103" spans="2:62" ht="12.75">
      <c r="B103" s="15"/>
      <c r="C103" s="29"/>
      <c r="D103" s="24">
        <f t="shared" si="2"/>
        <v>0</v>
      </c>
      <c r="E103" s="28" t="str">
        <f t="shared" si="3"/>
        <v>-</v>
      </c>
      <c r="F103" s="58">
        <f t="shared" si="5"/>
        <v>0</v>
      </c>
      <c r="G103" s="6"/>
      <c r="I103" s="59" t="str">
        <f t="shared" si="6"/>
        <v>-</v>
      </c>
      <c r="J103" s="28" t="str">
        <f t="shared" si="4"/>
        <v>-</v>
      </c>
      <c r="L103" s="40" t="str">
        <f t="shared" si="7"/>
        <v>-</v>
      </c>
      <c r="M103" s="6"/>
      <c r="N103" s="6"/>
      <c r="O103" s="6"/>
      <c r="P103" s="6"/>
      <c r="Q103" s="6"/>
      <c r="R103" s="18"/>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
    </row>
    <row r="104" spans="2:62" ht="12.75">
      <c r="B104" s="15"/>
      <c r="C104" s="19"/>
      <c r="D104" s="24">
        <f t="shared" si="2"/>
        <v>0</v>
      </c>
      <c r="E104" s="28" t="str">
        <f t="shared" si="3"/>
        <v>-</v>
      </c>
      <c r="F104" s="58">
        <f t="shared" si="5"/>
        <v>0</v>
      </c>
      <c r="G104" s="6"/>
      <c r="I104" s="59" t="str">
        <f t="shared" si="6"/>
        <v>-</v>
      </c>
      <c r="J104" s="28" t="str">
        <f t="shared" si="4"/>
        <v>-</v>
      </c>
      <c r="L104" s="40" t="str">
        <f t="shared" si="7"/>
        <v>-</v>
      </c>
      <c r="M104" s="6"/>
      <c r="N104" s="6"/>
      <c r="O104" s="6"/>
      <c r="P104" s="6"/>
      <c r="Q104" s="6"/>
      <c r="R104" s="18"/>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6"/>
    </row>
    <row r="105" spans="2:62" ht="12.75">
      <c r="B105" s="15"/>
      <c r="C105" s="23"/>
      <c r="D105" s="24">
        <f t="shared" si="2"/>
        <v>0</v>
      </c>
      <c r="E105" s="28" t="str">
        <f t="shared" si="3"/>
        <v>-</v>
      </c>
      <c r="F105" s="58">
        <f t="shared" si="5"/>
        <v>0</v>
      </c>
      <c r="G105" s="6"/>
      <c r="I105" s="59" t="str">
        <f t="shared" si="6"/>
        <v>-</v>
      </c>
      <c r="J105" s="28" t="str">
        <f t="shared" si="4"/>
        <v>-</v>
      </c>
      <c r="L105" s="40" t="str">
        <f t="shared" si="7"/>
        <v>-</v>
      </c>
      <c r="M105" s="6"/>
      <c r="N105" s="6"/>
      <c r="O105" s="6"/>
      <c r="P105" s="6"/>
      <c r="Q105" s="6"/>
      <c r="R105" s="18"/>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6"/>
    </row>
    <row r="106" spans="2:62" ht="12.75">
      <c r="B106" s="15"/>
      <c r="C106" s="19"/>
      <c r="D106" s="24">
        <f t="shared" si="2"/>
        <v>0</v>
      </c>
      <c r="E106" s="28" t="str">
        <f t="shared" si="3"/>
        <v>-</v>
      </c>
      <c r="F106" s="58">
        <f t="shared" si="5"/>
        <v>0</v>
      </c>
      <c r="G106" s="6"/>
      <c r="I106" s="59" t="str">
        <f t="shared" si="6"/>
        <v>-</v>
      </c>
      <c r="J106" s="28" t="str">
        <f t="shared" si="4"/>
        <v>-</v>
      </c>
      <c r="L106" s="40" t="str">
        <f t="shared" si="7"/>
        <v>-</v>
      </c>
      <c r="M106" s="6"/>
      <c r="N106" s="6"/>
      <c r="O106" s="6"/>
      <c r="P106" s="6"/>
      <c r="Q106" s="6"/>
      <c r="R106" s="18"/>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6"/>
    </row>
    <row r="107" spans="2:62" ht="12.75">
      <c r="B107" s="15"/>
      <c r="C107" s="19"/>
      <c r="D107" s="24">
        <f t="shared" si="2"/>
        <v>0</v>
      </c>
      <c r="E107" s="28" t="str">
        <f t="shared" si="3"/>
        <v>-</v>
      </c>
      <c r="F107" s="58">
        <f t="shared" si="5"/>
        <v>0</v>
      </c>
      <c r="G107" s="6"/>
      <c r="I107" s="59" t="str">
        <f t="shared" si="6"/>
        <v>-</v>
      </c>
      <c r="J107" s="28" t="str">
        <f t="shared" si="4"/>
        <v>-</v>
      </c>
      <c r="L107" s="40" t="str">
        <f t="shared" si="7"/>
        <v>-</v>
      </c>
      <c r="M107" s="6"/>
      <c r="N107" s="6"/>
      <c r="O107" s="6"/>
      <c r="P107" s="6"/>
      <c r="Q107" s="6"/>
      <c r="R107" s="18"/>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
    </row>
    <row r="108" spans="2:62" ht="12.75">
      <c r="B108" s="15"/>
      <c r="C108" s="23"/>
      <c r="D108" s="24">
        <f t="shared" si="2"/>
        <v>0</v>
      </c>
      <c r="E108" s="28" t="str">
        <f t="shared" si="3"/>
        <v>-</v>
      </c>
      <c r="F108" s="58">
        <f t="shared" si="5"/>
        <v>0</v>
      </c>
      <c r="G108" s="6"/>
      <c r="I108" s="59" t="str">
        <f t="shared" si="6"/>
        <v>-</v>
      </c>
      <c r="J108" s="28" t="str">
        <f t="shared" si="4"/>
        <v>-</v>
      </c>
      <c r="L108" s="40" t="str">
        <f t="shared" si="7"/>
        <v>-</v>
      </c>
      <c r="M108" s="38"/>
      <c r="N108" s="6"/>
      <c r="O108" s="6"/>
      <c r="P108" s="6"/>
      <c r="Q108" s="6"/>
      <c r="R108" s="18"/>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row>
    <row r="109" spans="2:62" ht="12.75">
      <c r="B109" s="15"/>
      <c r="C109" s="29"/>
      <c r="D109" s="24">
        <f t="shared" si="2"/>
        <v>0</v>
      </c>
      <c r="E109" s="28" t="str">
        <f t="shared" si="3"/>
        <v>-</v>
      </c>
      <c r="F109" s="58">
        <f t="shared" si="5"/>
        <v>0</v>
      </c>
      <c r="G109" s="6"/>
      <c r="I109" s="59" t="str">
        <f t="shared" si="6"/>
        <v>-</v>
      </c>
      <c r="J109" s="28" t="str">
        <f t="shared" si="4"/>
        <v>-</v>
      </c>
      <c r="L109" s="40" t="str">
        <f t="shared" si="7"/>
        <v>-</v>
      </c>
      <c r="M109" s="6"/>
      <c r="N109" s="6"/>
      <c r="O109" s="57"/>
      <c r="P109" s="57"/>
      <c r="Q109" s="6"/>
      <c r="R109" s="18"/>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
    </row>
    <row r="110" spans="2:62" ht="12.75">
      <c r="B110" s="15"/>
      <c r="C110" s="6"/>
      <c r="D110" s="24">
        <f t="shared" si="2"/>
        <v>0</v>
      </c>
      <c r="E110" s="28" t="str">
        <f t="shared" si="3"/>
        <v>-</v>
      </c>
      <c r="F110" s="58">
        <f t="shared" si="5"/>
        <v>0</v>
      </c>
      <c r="G110" s="6"/>
      <c r="I110" s="59" t="str">
        <f t="shared" si="6"/>
        <v>-</v>
      </c>
      <c r="J110" s="28" t="str">
        <f t="shared" si="4"/>
        <v>-</v>
      </c>
      <c r="L110" s="40" t="str">
        <f t="shared" si="7"/>
        <v>-</v>
      </c>
      <c r="M110" s="6"/>
      <c r="N110" s="6"/>
      <c r="O110" s="60"/>
      <c r="P110" s="60"/>
      <c r="Q110" s="6"/>
      <c r="R110" s="18"/>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row>
    <row r="111" spans="2:18" ht="12.75">
      <c r="B111" s="15"/>
      <c r="C111" s="6"/>
      <c r="D111" s="24">
        <f t="shared" si="2"/>
        <v>0</v>
      </c>
      <c r="E111" s="28" t="str">
        <f t="shared" si="3"/>
        <v>-</v>
      </c>
      <c r="F111" s="58">
        <f t="shared" si="5"/>
        <v>0</v>
      </c>
      <c r="G111" s="6"/>
      <c r="I111" s="59" t="str">
        <f t="shared" si="6"/>
        <v>-</v>
      </c>
      <c r="J111" s="28" t="str">
        <f t="shared" si="4"/>
        <v>-</v>
      </c>
      <c r="L111" s="40" t="str">
        <f t="shared" si="7"/>
        <v>-</v>
      </c>
      <c r="M111" s="6"/>
      <c r="N111" s="6"/>
      <c r="O111" s="53"/>
      <c r="P111" s="53"/>
      <c r="Q111" s="6"/>
      <c r="R111" s="18"/>
    </row>
    <row r="112" spans="2:18" ht="12.75">
      <c r="B112" s="15"/>
      <c r="C112" s="6"/>
      <c r="D112" s="24">
        <f t="shared" si="2"/>
        <v>0</v>
      </c>
      <c r="E112" s="28" t="str">
        <f t="shared" si="3"/>
        <v>-</v>
      </c>
      <c r="F112" s="58">
        <f t="shared" si="5"/>
        <v>0</v>
      </c>
      <c r="G112" s="6"/>
      <c r="I112" s="59" t="str">
        <f t="shared" si="6"/>
        <v>-</v>
      </c>
      <c r="J112" s="28" t="str">
        <f t="shared" si="4"/>
        <v>-</v>
      </c>
      <c r="L112" s="40" t="str">
        <f t="shared" si="7"/>
        <v>-</v>
      </c>
      <c r="M112" s="6"/>
      <c r="N112" s="6"/>
      <c r="O112" s="54"/>
      <c r="P112" s="54"/>
      <c r="Q112" s="6"/>
      <c r="R112" s="18"/>
    </row>
    <row r="113" spans="2:18" ht="12.75">
      <c r="B113" s="15"/>
      <c r="C113" s="6"/>
      <c r="D113" s="24">
        <f t="shared" si="2"/>
        <v>0</v>
      </c>
      <c r="E113" s="28" t="str">
        <f t="shared" si="3"/>
        <v>-</v>
      </c>
      <c r="F113" s="58">
        <f t="shared" si="5"/>
        <v>0</v>
      </c>
      <c r="G113" s="6"/>
      <c r="I113" s="59" t="str">
        <f t="shared" si="6"/>
        <v>-</v>
      </c>
      <c r="J113" s="28" t="str">
        <f t="shared" si="4"/>
        <v>-</v>
      </c>
      <c r="L113" s="40" t="str">
        <f t="shared" si="7"/>
        <v>-</v>
      </c>
      <c r="M113" s="6"/>
      <c r="N113" s="6"/>
      <c r="O113" s="7"/>
      <c r="P113" s="7"/>
      <c r="Q113" s="6"/>
      <c r="R113" s="18"/>
    </row>
    <row r="114" spans="2:18" ht="12.75">
      <c r="B114" s="15"/>
      <c r="C114" s="6"/>
      <c r="D114" s="24">
        <f t="shared" si="2"/>
        <v>0</v>
      </c>
      <c r="E114" s="28" t="str">
        <f t="shared" si="3"/>
        <v>-</v>
      </c>
      <c r="F114" s="58">
        <f t="shared" si="5"/>
        <v>0</v>
      </c>
      <c r="G114" s="6"/>
      <c r="I114" s="59" t="str">
        <f t="shared" si="6"/>
        <v>-</v>
      </c>
      <c r="J114" s="28" t="str">
        <f t="shared" si="4"/>
        <v>-</v>
      </c>
      <c r="L114" s="40" t="str">
        <f t="shared" si="7"/>
        <v>-</v>
      </c>
      <c r="M114" s="6"/>
      <c r="N114" s="6"/>
      <c r="O114" s="61"/>
      <c r="P114" s="61"/>
      <c r="Q114" s="6"/>
      <c r="R114" s="18"/>
    </row>
    <row r="115" spans="2:18" ht="12.75">
      <c r="B115" s="15"/>
      <c r="C115" s="6"/>
      <c r="D115" s="24">
        <f t="shared" si="2"/>
        <v>0</v>
      </c>
      <c r="E115" s="28" t="str">
        <f t="shared" si="3"/>
        <v>-</v>
      </c>
      <c r="F115" s="58">
        <f t="shared" si="5"/>
        <v>0</v>
      </c>
      <c r="G115" s="6"/>
      <c r="I115" s="59" t="str">
        <f t="shared" si="6"/>
        <v>-</v>
      </c>
      <c r="J115" s="28" t="str">
        <f t="shared" si="4"/>
        <v>-</v>
      </c>
      <c r="L115" s="40" t="str">
        <f t="shared" si="7"/>
        <v>-</v>
      </c>
      <c r="M115" s="6"/>
      <c r="N115" s="6"/>
      <c r="O115" s="6"/>
      <c r="P115" s="6"/>
      <c r="Q115" s="6"/>
      <c r="R115" s="18"/>
    </row>
    <row r="116" spans="2:18" ht="12.75">
      <c r="B116" s="15"/>
      <c r="C116" s="6"/>
      <c r="D116" s="24">
        <f t="shared" si="2"/>
        <v>0</v>
      </c>
      <c r="E116" s="28" t="str">
        <f t="shared" si="3"/>
        <v>-</v>
      </c>
      <c r="F116" s="58">
        <f t="shared" si="5"/>
        <v>0</v>
      </c>
      <c r="G116" s="6"/>
      <c r="I116" s="59" t="str">
        <f t="shared" si="6"/>
        <v>-</v>
      </c>
      <c r="J116" s="28" t="str">
        <f t="shared" si="4"/>
        <v>-</v>
      </c>
      <c r="L116" s="40" t="str">
        <f t="shared" si="7"/>
        <v>-</v>
      </c>
      <c r="M116" s="6"/>
      <c r="N116" s="6"/>
      <c r="O116" s="60"/>
      <c r="P116" s="60"/>
      <c r="Q116" s="6"/>
      <c r="R116" s="18"/>
    </row>
    <row r="117" spans="2:18" ht="12.75">
      <c r="B117" s="15"/>
      <c r="C117" s="6"/>
      <c r="D117" s="24">
        <f t="shared" si="2"/>
        <v>0</v>
      </c>
      <c r="E117" s="28" t="str">
        <f t="shared" si="3"/>
        <v>-</v>
      </c>
      <c r="F117" s="58">
        <f t="shared" si="5"/>
        <v>0</v>
      </c>
      <c r="G117" s="6"/>
      <c r="I117" s="59" t="str">
        <f t="shared" si="6"/>
        <v>-</v>
      </c>
      <c r="J117" s="28" t="str">
        <f t="shared" si="4"/>
        <v>-</v>
      </c>
      <c r="L117" s="40" t="str">
        <f t="shared" si="7"/>
        <v>-</v>
      </c>
      <c r="M117" s="6"/>
      <c r="N117" s="6"/>
      <c r="O117" s="6"/>
      <c r="P117" s="6"/>
      <c r="Q117" s="6"/>
      <c r="R117" s="18"/>
    </row>
    <row r="118" spans="2:18" ht="12.75">
      <c r="B118" s="15"/>
      <c r="C118" s="6"/>
      <c r="D118" s="24">
        <f t="shared" si="2"/>
        <v>0</v>
      </c>
      <c r="E118" s="28" t="str">
        <f t="shared" si="3"/>
        <v>-</v>
      </c>
      <c r="F118" s="58">
        <f t="shared" si="5"/>
        <v>0</v>
      </c>
      <c r="G118" s="6"/>
      <c r="I118" s="59" t="str">
        <f t="shared" si="6"/>
        <v>-</v>
      </c>
      <c r="J118" s="28" t="str">
        <f t="shared" si="4"/>
        <v>-</v>
      </c>
      <c r="L118" s="40" t="str">
        <f t="shared" si="7"/>
        <v>-</v>
      </c>
      <c r="M118" s="6"/>
      <c r="N118" s="6"/>
      <c r="O118" s="6"/>
      <c r="P118" s="6"/>
      <c r="Q118" s="6"/>
      <c r="R118" s="18"/>
    </row>
    <row r="119" spans="2:18" ht="12.75">
      <c r="B119" s="15"/>
      <c r="C119" s="6"/>
      <c r="D119" s="24">
        <f t="shared" si="2"/>
        <v>0</v>
      </c>
      <c r="E119" s="28" t="str">
        <f t="shared" si="3"/>
        <v>-</v>
      </c>
      <c r="F119" s="58">
        <f t="shared" si="5"/>
        <v>0</v>
      </c>
      <c r="G119" s="6"/>
      <c r="I119" s="59" t="str">
        <f t="shared" si="6"/>
        <v>-</v>
      </c>
      <c r="J119" s="28" t="str">
        <f t="shared" si="4"/>
        <v>-</v>
      </c>
      <c r="L119" s="40" t="str">
        <f t="shared" si="7"/>
        <v>-</v>
      </c>
      <c r="M119" s="6"/>
      <c r="N119" s="6"/>
      <c r="O119" s="6"/>
      <c r="P119" s="6"/>
      <c r="Q119" s="6"/>
      <c r="R119" s="18"/>
    </row>
    <row r="120" spans="2:18" ht="12.75">
      <c r="B120" s="15"/>
      <c r="C120" s="6"/>
      <c r="D120" s="24">
        <f t="shared" si="2"/>
        <v>0</v>
      </c>
      <c r="E120" s="28" t="str">
        <f t="shared" si="3"/>
        <v>-</v>
      </c>
      <c r="F120" s="58">
        <f t="shared" si="5"/>
        <v>0</v>
      </c>
      <c r="G120" s="6"/>
      <c r="I120" s="59" t="str">
        <f t="shared" si="6"/>
        <v>-</v>
      </c>
      <c r="J120" s="28" t="str">
        <f t="shared" si="4"/>
        <v>-</v>
      </c>
      <c r="L120" s="40" t="str">
        <f t="shared" si="7"/>
        <v>-</v>
      </c>
      <c r="M120" s="6"/>
      <c r="N120" s="6"/>
      <c r="O120" s="6"/>
      <c r="P120" s="6"/>
      <c r="Q120" s="6"/>
      <c r="R120" s="18"/>
    </row>
    <row r="121" spans="2:18" ht="12.75">
      <c r="B121" s="15"/>
      <c r="C121" s="6"/>
      <c r="D121" s="6"/>
      <c r="E121" s="6"/>
      <c r="F121" s="6"/>
      <c r="G121" s="6"/>
      <c r="H121" s="6"/>
      <c r="I121" s="6"/>
      <c r="J121" s="6"/>
      <c r="K121" s="6"/>
      <c r="L121" s="6"/>
      <c r="M121" s="6"/>
      <c r="N121" s="6"/>
      <c r="O121" s="6"/>
      <c r="P121" s="6"/>
      <c r="Q121" s="6"/>
      <c r="R121" s="18"/>
    </row>
    <row r="122" spans="2:18" ht="12.75">
      <c r="B122" s="25"/>
      <c r="C122" s="26"/>
      <c r="D122" s="26"/>
      <c r="E122" s="26"/>
      <c r="F122" s="26"/>
      <c r="G122" s="26"/>
      <c r="H122" s="26"/>
      <c r="I122" s="26"/>
      <c r="J122" s="26"/>
      <c r="K122" s="26"/>
      <c r="L122" s="26"/>
      <c r="M122" s="26"/>
      <c r="N122" s="26"/>
      <c r="O122" s="26"/>
      <c r="P122" s="26"/>
      <c r="Q122" s="26"/>
      <c r="R122" s="27"/>
    </row>
    <row r="123" spans="2:18" ht="12.75">
      <c r="B123" s="6"/>
      <c r="C123" s="6"/>
      <c r="D123" s="6"/>
      <c r="E123" s="6"/>
      <c r="F123" s="6"/>
      <c r="G123" s="6"/>
      <c r="H123" s="6"/>
      <c r="I123" s="6"/>
      <c r="J123" s="6"/>
      <c r="K123" s="6"/>
      <c r="L123" s="6"/>
      <c r="M123" s="6"/>
      <c r="N123" s="6"/>
      <c r="O123" s="6"/>
      <c r="P123" s="6"/>
      <c r="Q123" s="6"/>
      <c r="R123" s="6"/>
    </row>
    <row r="124" spans="2:18" ht="12.75">
      <c r="B124" s="6"/>
      <c r="C124" s="6"/>
      <c r="D124" s="6"/>
      <c r="E124" s="6"/>
      <c r="F124" s="6"/>
      <c r="G124" s="6"/>
      <c r="H124" s="6"/>
      <c r="I124" s="6"/>
      <c r="J124" s="6"/>
      <c r="K124" s="6"/>
      <c r="L124" s="6"/>
      <c r="M124" s="6"/>
      <c r="N124" s="6"/>
      <c r="O124" s="6"/>
      <c r="P124" s="6"/>
      <c r="Q124" s="6"/>
      <c r="R124" s="6"/>
    </row>
    <row r="125" spans="2:18" ht="12.75">
      <c r="B125" s="6"/>
      <c r="C125" s="6"/>
      <c r="D125" s="6"/>
      <c r="E125" s="6"/>
      <c r="F125" s="6"/>
      <c r="G125" s="6"/>
      <c r="H125" s="6"/>
      <c r="I125" s="6"/>
      <c r="J125" s="6"/>
      <c r="K125" s="6"/>
      <c r="L125" s="6"/>
      <c r="M125" s="6"/>
      <c r="N125" s="6"/>
      <c r="O125" s="6"/>
      <c r="P125" s="6"/>
      <c r="Q125" s="6"/>
      <c r="R125" s="6"/>
    </row>
    <row r="126" spans="2:18" ht="12.75">
      <c r="B126" s="6"/>
      <c r="C126" s="6"/>
      <c r="D126" s="6"/>
      <c r="E126" s="6"/>
      <c r="F126" s="6"/>
      <c r="G126" s="6"/>
      <c r="H126" s="6"/>
      <c r="I126" s="6"/>
      <c r="J126" s="6"/>
      <c r="K126" s="6"/>
      <c r="L126" s="6"/>
      <c r="M126" s="6"/>
      <c r="N126" s="6"/>
      <c r="O126" s="6"/>
      <c r="P126" s="6"/>
      <c r="Q126" s="6"/>
      <c r="R126" s="6"/>
    </row>
    <row r="127" spans="2:18" ht="12.75">
      <c r="B127" s="6"/>
      <c r="C127" s="6"/>
      <c r="D127" s="6"/>
      <c r="E127" s="6"/>
      <c r="F127" s="6"/>
      <c r="G127" s="6"/>
      <c r="H127" s="6"/>
      <c r="I127" s="6"/>
      <c r="J127" s="6"/>
      <c r="K127" s="6"/>
      <c r="L127" s="6"/>
      <c r="M127" s="6"/>
      <c r="N127" s="6"/>
      <c r="O127" s="6"/>
      <c r="P127" s="6"/>
      <c r="Q127" s="6"/>
      <c r="R127" s="6"/>
    </row>
    <row r="128" spans="2:18" ht="12.75">
      <c r="B128" s="6"/>
      <c r="C128" s="6"/>
      <c r="D128" s="6"/>
      <c r="E128" s="6"/>
      <c r="F128" s="6"/>
      <c r="G128" s="6"/>
      <c r="H128" s="6"/>
      <c r="I128" s="6"/>
      <c r="J128" s="6"/>
      <c r="K128" s="6"/>
      <c r="L128" s="6"/>
      <c r="M128" s="6"/>
      <c r="N128" s="6"/>
      <c r="O128" s="6"/>
      <c r="P128" s="6"/>
      <c r="Q128" s="6"/>
      <c r="R128" s="6"/>
    </row>
    <row r="129" spans="2:18" ht="12.75">
      <c r="B129" s="6"/>
      <c r="C129" s="6"/>
      <c r="D129" s="6"/>
      <c r="E129" s="6"/>
      <c r="F129" s="6"/>
      <c r="G129" s="6"/>
      <c r="H129" s="6"/>
      <c r="I129" s="6"/>
      <c r="J129" s="6"/>
      <c r="K129" s="6"/>
      <c r="L129" s="6"/>
      <c r="M129" s="6"/>
      <c r="N129" s="6"/>
      <c r="O129" s="6"/>
      <c r="P129" s="6"/>
      <c r="Q129" s="6"/>
      <c r="R129" s="6"/>
    </row>
    <row r="130" spans="2:18" ht="12.75">
      <c r="B130" s="6"/>
      <c r="C130" s="6"/>
      <c r="D130" s="6"/>
      <c r="E130" s="6"/>
      <c r="F130" s="6"/>
      <c r="G130" s="6"/>
      <c r="H130" s="6"/>
      <c r="I130" s="6"/>
      <c r="J130" s="6"/>
      <c r="K130" s="6"/>
      <c r="L130" s="6"/>
      <c r="M130" s="6"/>
      <c r="N130" s="6"/>
      <c r="O130" s="6"/>
      <c r="P130" s="6"/>
      <c r="Q130" s="6"/>
      <c r="R130" s="6"/>
    </row>
    <row r="131" spans="2:18" ht="12.75">
      <c r="B131" s="6"/>
      <c r="C131" s="6"/>
      <c r="D131" s="6"/>
      <c r="E131" s="6"/>
      <c r="F131" s="6"/>
      <c r="G131" s="6"/>
      <c r="H131" s="6"/>
      <c r="I131" s="6"/>
      <c r="J131" s="6"/>
      <c r="K131" s="6"/>
      <c r="L131" s="6"/>
      <c r="M131" s="6"/>
      <c r="N131" s="6"/>
      <c r="O131" s="6"/>
      <c r="P131" s="6"/>
      <c r="Q131" s="6"/>
      <c r="R131" s="6"/>
    </row>
    <row r="132" spans="2:18" ht="12.75">
      <c r="B132" s="6"/>
      <c r="C132" s="6"/>
      <c r="D132" s="6"/>
      <c r="E132" s="6"/>
      <c r="F132" s="6"/>
      <c r="G132" s="6"/>
      <c r="H132" s="6"/>
      <c r="I132" s="6"/>
      <c r="J132" s="6"/>
      <c r="K132" s="6"/>
      <c r="L132" s="6"/>
      <c r="M132" s="6"/>
      <c r="N132" s="6"/>
      <c r="O132" s="6"/>
      <c r="P132" s="6"/>
      <c r="Q132" s="6"/>
      <c r="R132" s="6"/>
    </row>
    <row r="133" spans="2:18" ht="12.75">
      <c r="B133" s="6"/>
      <c r="C133" s="6"/>
      <c r="D133" s="6"/>
      <c r="E133" s="6"/>
      <c r="F133" s="6"/>
      <c r="G133" s="6"/>
      <c r="H133" s="6"/>
      <c r="I133" s="6"/>
      <c r="J133" s="6"/>
      <c r="K133" s="6"/>
      <c r="L133" s="6"/>
      <c r="M133" s="6"/>
      <c r="N133" s="6"/>
      <c r="O133" s="6"/>
      <c r="P133" s="6"/>
      <c r="Q133" s="6"/>
      <c r="R133" s="6"/>
    </row>
    <row r="134" spans="2:18" ht="12.75">
      <c r="B134" s="6"/>
      <c r="C134" s="6"/>
      <c r="D134" s="6"/>
      <c r="E134" s="6"/>
      <c r="F134" s="6"/>
      <c r="G134" s="6"/>
      <c r="H134" s="6"/>
      <c r="I134" s="6"/>
      <c r="J134" s="6"/>
      <c r="K134" s="6"/>
      <c r="L134" s="6"/>
      <c r="M134" s="6"/>
      <c r="N134" s="6"/>
      <c r="O134" s="6"/>
      <c r="P134" s="6"/>
      <c r="Q134" s="6"/>
      <c r="R134" s="6"/>
    </row>
    <row r="135" spans="2:18" ht="12.75">
      <c r="B135" s="6"/>
      <c r="C135" s="6"/>
      <c r="D135" s="6"/>
      <c r="E135" s="6"/>
      <c r="F135" s="6"/>
      <c r="G135" s="6"/>
      <c r="H135" s="6"/>
      <c r="I135" s="6"/>
      <c r="J135" s="6"/>
      <c r="K135" s="6"/>
      <c r="L135" s="6"/>
      <c r="M135" s="6"/>
      <c r="N135" s="6"/>
      <c r="O135" s="6"/>
      <c r="P135" s="6"/>
      <c r="Q135" s="6"/>
      <c r="R135" s="6"/>
    </row>
    <row r="136" spans="2:18" ht="12.75">
      <c r="B136" s="6"/>
      <c r="C136" s="6"/>
      <c r="D136" s="6"/>
      <c r="E136" s="6"/>
      <c r="F136" s="6"/>
      <c r="G136" s="6"/>
      <c r="H136" s="6"/>
      <c r="I136" s="6"/>
      <c r="J136" s="6"/>
      <c r="K136" s="6"/>
      <c r="L136" s="6"/>
      <c r="M136" s="6"/>
      <c r="N136" s="6"/>
      <c r="O136" s="6"/>
      <c r="P136" s="6"/>
      <c r="Q136" s="6"/>
      <c r="R136" s="6"/>
    </row>
    <row r="137" spans="2:18" ht="12.75">
      <c r="B137" s="6"/>
      <c r="C137" s="6"/>
      <c r="D137" s="6"/>
      <c r="E137" s="6"/>
      <c r="F137" s="6"/>
      <c r="G137" s="6"/>
      <c r="H137" s="6"/>
      <c r="I137" s="6"/>
      <c r="J137" s="6"/>
      <c r="K137" s="6"/>
      <c r="L137" s="6"/>
      <c r="M137" s="6"/>
      <c r="N137" s="6"/>
      <c r="O137" s="6"/>
      <c r="P137" s="6"/>
      <c r="Q137" s="6"/>
      <c r="R137" s="6"/>
    </row>
    <row r="138" spans="2:18" ht="12.75">
      <c r="B138" s="6"/>
      <c r="C138" s="6"/>
      <c r="D138" s="6"/>
      <c r="E138" s="6"/>
      <c r="F138" s="6"/>
      <c r="G138" s="6"/>
      <c r="H138" s="6"/>
      <c r="I138" s="6"/>
      <c r="J138" s="6"/>
      <c r="K138" s="6"/>
      <c r="L138" s="6"/>
      <c r="M138" s="6"/>
      <c r="N138" s="6"/>
      <c r="O138" s="6"/>
      <c r="P138" s="6"/>
      <c r="Q138" s="6"/>
      <c r="R138" s="6"/>
    </row>
  </sheetData>
  <sheetProtection/>
  <mergeCells count="33">
    <mergeCell ref="BR44:BR47"/>
    <mergeCell ref="BS44:BS47"/>
    <mergeCell ref="G79:H79"/>
    <mergeCell ref="M79:O79"/>
    <mergeCell ref="L74:L77"/>
    <mergeCell ref="BL25:BN25"/>
    <mergeCell ref="G49:H49"/>
    <mergeCell ref="I52:K52"/>
    <mergeCell ref="E74:E77"/>
    <mergeCell ref="F74:F77"/>
    <mergeCell ref="I74:I77"/>
    <mergeCell ref="J74:J77"/>
    <mergeCell ref="D25:E25"/>
    <mergeCell ref="BL23:BN23"/>
    <mergeCell ref="BL24:BN24"/>
    <mergeCell ref="D26:E26"/>
    <mergeCell ref="E41:F41"/>
    <mergeCell ref="E37:F37"/>
    <mergeCell ref="F27:J28"/>
    <mergeCell ref="D39:L40"/>
    <mergeCell ref="D29:H29"/>
    <mergeCell ref="P21:R21"/>
    <mergeCell ref="N51:P51"/>
    <mergeCell ref="I38:L38"/>
    <mergeCell ref="I42:L42"/>
    <mergeCell ref="I41:L41"/>
    <mergeCell ref="I37:L37"/>
    <mergeCell ref="J26:L26"/>
    <mergeCell ref="P3:Q3"/>
    <mergeCell ref="L7:P7"/>
    <mergeCell ref="D17:E17"/>
    <mergeCell ref="D16:E16"/>
    <mergeCell ref="J14:L14"/>
  </mergeCells>
  <conditionalFormatting sqref="T103:BI103 O110:P110">
    <cfRule type="expression" priority="1" dxfId="3" stopIfTrue="1">
      <formula>O104=0</formula>
    </cfRule>
    <cfRule type="expression" priority="2" dxfId="4" stopIfTrue="1">
      <formula>O104&gt;0</formula>
    </cfRule>
  </conditionalFormatting>
  <conditionalFormatting sqref="T109:BI109 O116:P116">
    <cfRule type="expression" priority="3" dxfId="3" stopIfTrue="1">
      <formula>O104=0</formula>
    </cfRule>
    <cfRule type="expression" priority="4" dxfId="4" stopIfTrue="1">
      <formula>O104&gt;0</formula>
    </cfRule>
  </conditionalFormatting>
  <conditionalFormatting sqref="I41:L41">
    <cfRule type="expression" priority="5" dxfId="0" stopIfTrue="1">
      <formula>H42=0</formula>
    </cfRule>
    <cfRule type="expression" priority="6" dxfId="1" stopIfTrue="1">
      <formula>H42&gt;0</formula>
    </cfRule>
  </conditionalFormatting>
  <conditionalFormatting sqref="I42:L42 I38:L38">
    <cfRule type="expression" priority="7" dxfId="0" stopIfTrue="1">
      <formula>H38=0</formula>
    </cfRule>
    <cfRule type="expression" priority="8" dxfId="2" stopIfTrue="1">
      <formula>H38&gt;0</formula>
    </cfRule>
  </conditionalFormatting>
  <conditionalFormatting sqref="I37:L37">
    <cfRule type="expression" priority="9" dxfId="0" stopIfTrue="1">
      <formula>H38=0</formula>
    </cfRule>
    <cfRule type="expression" priority="10" dxfId="2" stopIfTrue="1">
      <formula>H38&gt;0</formula>
    </cfRule>
  </conditionalFormatting>
  <conditionalFormatting sqref="J80:J120">
    <cfRule type="expression" priority="11" dxfId="3" stopIfTrue="1">
      <formula>F80=0</formula>
    </cfRule>
    <cfRule type="expression" priority="12" dxfId="4" stopIfTrue="1">
      <formula>F80&gt;0</formula>
    </cfRule>
  </conditionalFormatting>
  <conditionalFormatting sqref="E80:E120">
    <cfRule type="expression" priority="13" dxfId="3" stopIfTrue="1">
      <formula>F80=0</formula>
    </cfRule>
    <cfRule type="expression" priority="14" dxfId="4" stopIfTrue="1">
      <formula>F80&gt;0</formula>
    </cfRule>
  </conditionalFormatting>
  <conditionalFormatting sqref="T107:BI107 O114:P114 I80:I120">
    <cfRule type="cellIs" priority="15" dxfId="5" operator="equal" stopIfTrue="1">
      <formula>"-"</formula>
    </cfRule>
    <cfRule type="cellIs" priority="16" dxfId="4" operator="greaterThanOrEqual" stopIfTrue="1">
      <formula>0</formula>
    </cfRule>
  </conditionalFormatting>
  <conditionalFormatting sqref="T108:BI108 O113:P113 O115:P115 T106:BI106 L80:L120">
    <cfRule type="cellIs" priority="17" dxfId="6" operator="equal" stopIfTrue="1">
      <formula>"-"</formula>
    </cfRule>
    <cfRule type="cellIs" priority="18" dxfId="4" operator="greaterThanOrEqual" stopIfTrue="1">
      <formula>0</formula>
    </cfRule>
  </conditionalFormatting>
  <conditionalFormatting sqref="O112:P112 T105:BI105">
    <cfRule type="cellIs" priority="19" dxfId="6" operator="equal" stopIfTrue="1">
      <formula>"-"</formula>
    </cfRule>
    <cfRule type="cellIs" priority="20" dxfId="4" operator="lessThanOrEqual" stopIfTrue="1">
      <formula>0</formula>
    </cfRule>
  </conditionalFormatting>
  <conditionalFormatting sqref="O111:P111 T104:BI104 F80:F120">
    <cfRule type="cellIs" priority="21" dxfId="5" operator="equal" stopIfTrue="1">
      <formula>0</formula>
    </cfRule>
    <cfRule type="cellIs" priority="22" dxfId="4" operator="greaterThan" stopIfTrue="1">
      <formula>0</formula>
    </cfRule>
  </conditionalFormatting>
  <conditionalFormatting sqref="D55:D73 E56:E73">
    <cfRule type="expression" priority="23" dxfId="4" stopIfTrue="1">
      <formula>$I$9=180</formula>
    </cfRule>
    <cfRule type="expression" priority="24" dxfId="3" stopIfTrue="1">
      <formula>$I$9&lt;180</formula>
    </cfRule>
  </conditionalFormatting>
  <dataValidations count="2">
    <dataValidation type="list" showInputMessage="1" showErrorMessage="1" sqref="F19">
      <formula1>$BP$4:$BP$5</formula1>
    </dataValidation>
    <dataValidation type="list" allowBlank="1" showInputMessage="1" showErrorMessage="1" sqref="I25 C76">
      <formula1>$BQ$4:$BQ$5</formula1>
    </dataValidation>
  </dataValidations>
  <hyperlinks>
    <hyperlink ref="P21:R21" r:id="rId1" display="Panochrome.fr"/>
    <hyperlink ref="O52" r:id="rId2" display="Site Nodal Ninja"/>
  </hyperlinks>
  <printOptions horizontalCentered="1" verticalCentered="1"/>
  <pageMargins left="0.12" right="0.12" top="0.984251968503937" bottom="0.984251968503937" header="0.5118110236220472" footer="0.5118110236220472"/>
  <pageSetup fitToHeight="1" fitToWidth="1" orientation="landscape" paperSize="9" scale="5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Burçak &amp; Yves</dc:creator>
  <cp:keywords/>
  <dc:description/>
  <cp:lastModifiedBy>A</cp:lastModifiedBy>
  <cp:lastPrinted>2009-07-07T09:12:07Z</cp:lastPrinted>
  <dcterms:created xsi:type="dcterms:W3CDTF">2009-07-05T08:29:31Z</dcterms:created>
  <dcterms:modified xsi:type="dcterms:W3CDTF">2010-11-28T17:48:13Z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