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595" windowHeight="112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54" i="1"/>
  <c r="N59"/>
  <c r="J65" s="1"/>
  <c r="J66" s="1"/>
  <c r="F59"/>
  <c r="B64" s="1"/>
  <c r="B56"/>
  <c r="N49"/>
  <c r="J53" s="1"/>
  <c r="F51"/>
  <c r="B55" s="1"/>
  <c r="F49"/>
  <c r="B50" s="1"/>
  <c r="J43"/>
  <c r="N38"/>
  <c r="J41" s="1"/>
  <c r="B43"/>
  <c r="F38"/>
  <c r="B41" s="1"/>
  <c r="B35"/>
  <c r="F30"/>
  <c r="B33" s="1"/>
  <c r="B27"/>
  <c r="F22"/>
  <c r="B25" s="1"/>
  <c r="J19"/>
  <c r="N14"/>
  <c r="J17" s="1"/>
  <c r="B19"/>
  <c r="F14"/>
  <c r="B17" s="1"/>
  <c r="J8"/>
  <c r="N3"/>
  <c r="J6" s="1"/>
  <c r="B11"/>
  <c r="B9"/>
  <c r="F4"/>
  <c r="F5" s="1"/>
  <c r="B7" s="1"/>
  <c r="J64" l="1"/>
  <c r="B63"/>
</calcChain>
</file>

<file path=xl/sharedStrings.xml><?xml version="1.0" encoding="utf-8"?>
<sst xmlns="http://schemas.openxmlformats.org/spreadsheetml/2006/main" count="242" uniqueCount="168">
  <si>
    <t>Tih</t>
  </si>
  <si>
    <t>Finh</t>
  </si>
  <si>
    <t>Hz</t>
  </si>
  <si>
    <t>kfi</t>
  </si>
  <si>
    <t>Fih</t>
  </si>
  <si>
    <t>rd/s</t>
  </si>
  <si>
    <t>Qih1</t>
  </si>
  <si>
    <t>Qih2</t>
  </si>
  <si>
    <t>Cih</t>
  </si>
  <si>
    <t>µF</t>
  </si>
  <si>
    <t>Rih</t>
  </si>
  <si>
    <r>
      <t>k</t>
    </r>
    <r>
      <rPr>
        <sz val="11"/>
        <color theme="1"/>
        <rFont val="Symbol"/>
        <family val="1"/>
        <charset val="2"/>
      </rPr>
      <t>W</t>
    </r>
  </si>
  <si>
    <t>Rqih1</t>
  </si>
  <si>
    <t>Rqih2</t>
  </si>
  <si>
    <t>Rqih3</t>
  </si>
  <si>
    <t>Rqih4</t>
  </si>
  <si>
    <t>Til</t>
  </si>
  <si>
    <t>Fil</t>
  </si>
  <si>
    <t>kHz</t>
  </si>
  <si>
    <t>Qil</t>
  </si>
  <si>
    <t>Cil</t>
  </si>
  <si>
    <t>nF</t>
  </si>
  <si>
    <t>Ril</t>
  </si>
  <si>
    <t>Rqil1</t>
  </si>
  <si>
    <t>Rqil2</t>
  </si>
  <si>
    <r>
      <t>k</t>
    </r>
    <r>
      <rPr>
        <sz val="11"/>
        <color rgb="FFFF0000"/>
        <rFont val="Symbol"/>
        <family val="1"/>
        <charset val="2"/>
      </rPr>
      <t>W</t>
    </r>
  </si>
  <si>
    <t>TBM</t>
  </si>
  <si>
    <t>TMT</t>
  </si>
  <si>
    <t>Fbm</t>
  </si>
  <si>
    <t>Qbm</t>
  </si>
  <si>
    <t>Cbm</t>
  </si>
  <si>
    <t>Rbm</t>
  </si>
  <si>
    <t>Rqbm1</t>
  </si>
  <si>
    <t>Rqbm2</t>
  </si>
  <si>
    <t>Fmt</t>
  </si>
  <si>
    <t>Qmt</t>
  </si>
  <si>
    <t>Cmt</t>
  </si>
  <si>
    <t>Rmt</t>
  </si>
  <si>
    <t>Rqmt1</t>
  </si>
  <si>
    <t>Rqmt2</t>
  </si>
  <si>
    <t>TBh</t>
  </si>
  <si>
    <t>Fbh</t>
  </si>
  <si>
    <t>Qbh</t>
  </si>
  <si>
    <t>Cbh</t>
  </si>
  <si>
    <t>uF</t>
  </si>
  <si>
    <t>RqBh1</t>
  </si>
  <si>
    <t>Rqbh2</t>
  </si>
  <si>
    <t>TMh</t>
  </si>
  <si>
    <t>Fmh</t>
  </si>
  <si>
    <t>Qmh</t>
  </si>
  <si>
    <t>Cmh</t>
  </si>
  <si>
    <t>Rqmh1</t>
  </si>
  <si>
    <t>Rqmh2</t>
  </si>
  <si>
    <t>Rmh</t>
  </si>
  <si>
    <t>TTh</t>
  </si>
  <si>
    <t>Fth</t>
  </si>
  <si>
    <t>Qth</t>
  </si>
  <si>
    <t>Cth</t>
  </si>
  <si>
    <t>Rth</t>
  </si>
  <si>
    <t>Rqth1</t>
  </si>
  <si>
    <t>Rqth2</t>
  </si>
  <si>
    <t>TTl</t>
  </si>
  <si>
    <t>Ftl</t>
  </si>
  <si>
    <t>Qtl</t>
  </si>
  <si>
    <t>Ctl</t>
  </si>
  <si>
    <t>Rtl</t>
  </si>
  <si>
    <t>Rqtl1</t>
  </si>
  <si>
    <t>Rqtl2</t>
  </si>
  <si>
    <t>EQ0_1</t>
  </si>
  <si>
    <t>F0h</t>
  </si>
  <si>
    <t>Ro</t>
  </si>
  <si>
    <t>Coh</t>
  </si>
  <si>
    <t>F0bp</t>
  </si>
  <si>
    <t>Q0bp</t>
  </si>
  <si>
    <t>k0bp</t>
  </si>
  <si>
    <t>C0bp</t>
  </si>
  <si>
    <t>R0bp</t>
  </si>
  <si>
    <t>P</t>
  </si>
  <si>
    <t>Roa</t>
  </si>
  <si>
    <t>Eq0_2</t>
  </si>
  <si>
    <t>F0b</t>
  </si>
  <si>
    <t>KHz</t>
  </si>
  <si>
    <t>Cob</t>
  </si>
  <si>
    <t>k0b</t>
  </si>
  <si>
    <t>Q0b</t>
  </si>
  <si>
    <t>R0b</t>
  </si>
  <si>
    <t>Eq1_1</t>
  </si>
  <si>
    <t>Feq1</t>
  </si>
  <si>
    <t>Qeq1</t>
  </si>
  <si>
    <t>Cea</t>
  </si>
  <si>
    <t>Rea</t>
  </si>
  <si>
    <t>Ceb</t>
  </si>
  <si>
    <t>Eq1_2</t>
  </si>
  <si>
    <t>Feq2</t>
  </si>
  <si>
    <t>Qeq2</t>
  </si>
  <si>
    <t>Aeq2</t>
  </si>
  <si>
    <t>Reb</t>
  </si>
  <si>
    <t>Cec</t>
  </si>
  <si>
    <t>Reqa + PQ1</t>
  </si>
  <si>
    <t>Ced</t>
  </si>
  <si>
    <t xml:space="preserve">Eléments des Filtres de séparation </t>
  </si>
  <si>
    <t>B&amp;C 12CXn76</t>
  </si>
  <si>
    <t>Dayton RSS390HF-4</t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</si>
  <si>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ih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</si>
  <si>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il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</si>
  <si>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bm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</si>
  <si>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bh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</si>
  <si>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mt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</si>
  <si>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mh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</si>
  <si>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th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</si>
  <si>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0h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</si>
  <si>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0bp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</si>
  <si>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0b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</si>
  <si>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eq1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</si>
  <si>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eq2</t>
    </r>
  </si>
  <si>
    <t xml:space="preserve"> C10,11,12,13</t>
  </si>
  <si>
    <t xml:space="preserve"> R14,15,18,19</t>
  </si>
  <si>
    <t xml:space="preserve"> R17</t>
  </si>
  <si>
    <t xml:space="preserve"> R16</t>
  </si>
  <si>
    <t xml:space="preserve"> R21</t>
  </si>
  <si>
    <t xml:space="preserve"> R20</t>
  </si>
  <si>
    <t xml:space="preserve"> C14,15</t>
  </si>
  <si>
    <t xml:space="preserve"> R22,23</t>
  </si>
  <si>
    <t xml:space="preserve"> R25</t>
  </si>
  <si>
    <t xml:space="preserve"> R24</t>
  </si>
  <si>
    <t xml:space="preserve"> C16,17</t>
  </si>
  <si>
    <t xml:space="preserve"> R31,32</t>
  </si>
  <si>
    <t xml:space="preserve"> R34</t>
  </si>
  <si>
    <t xml:space="preserve"> R33</t>
  </si>
  <si>
    <t xml:space="preserve"> C18,19</t>
  </si>
  <si>
    <t xml:space="preserve"> R35,36</t>
  </si>
  <si>
    <t xml:space="preserve"> R38</t>
  </si>
  <si>
    <t xml:space="preserve"> R37</t>
  </si>
  <si>
    <t xml:space="preserve"> C20,21</t>
  </si>
  <si>
    <t xml:space="preserve"> R39,40</t>
  </si>
  <si>
    <t xml:space="preserve"> R42</t>
  </si>
  <si>
    <t xml:space="preserve"> R41</t>
  </si>
  <si>
    <t xml:space="preserve"> C32,30</t>
  </si>
  <si>
    <t xml:space="preserve"> R57,58</t>
  </si>
  <si>
    <t xml:space="preserve"> R60</t>
  </si>
  <si>
    <t xml:space="preserve"> R59</t>
  </si>
  <si>
    <t xml:space="preserve"> C34,33</t>
  </si>
  <si>
    <t xml:space="preserve"> R62,63</t>
  </si>
  <si>
    <t xml:space="preserve"> R65</t>
  </si>
  <si>
    <t xml:space="preserve"> R64</t>
  </si>
  <si>
    <t xml:space="preserve"> C36,37</t>
  </si>
  <si>
    <t xml:space="preserve"> R71,72</t>
  </si>
  <si>
    <t xml:space="preserve"> R74</t>
  </si>
  <si>
    <t xml:space="preserve"> R73</t>
  </si>
  <si>
    <t xml:space="preserve"> C47</t>
  </si>
  <si>
    <t xml:space="preserve"> C50,51</t>
  </si>
  <si>
    <t xml:space="preserve"> R110,111</t>
  </si>
  <si>
    <t xml:space="preserve"> R117</t>
  </si>
  <si>
    <t xml:space="preserve"> R94,95,108,109,112,116,+, R96,97,98,99,100,105</t>
  </si>
  <si>
    <t xml:space="preserve"> C48,49</t>
  </si>
  <si>
    <t xml:space="preserve"> R101,104</t>
  </si>
  <si>
    <t>Rok+PG3/2</t>
  </si>
  <si>
    <t>Reqb+PQ2/2</t>
  </si>
  <si>
    <t>Rea+PG2/2</t>
  </si>
  <si>
    <t xml:space="preserve"> C45</t>
  </si>
  <si>
    <t xml:space="preserve"> R90,91,92,93</t>
  </si>
  <si>
    <t xml:space="preserve"> C44</t>
  </si>
  <si>
    <t xml:space="preserve"> R89=0+ dosage PQ1</t>
  </si>
  <si>
    <t xml:space="preserve"> R83,84,85, (82+PF2/2)</t>
  </si>
  <si>
    <t xml:space="preserve"> C41</t>
  </si>
  <si>
    <t xml:space="preserve"> C42</t>
  </si>
  <si>
    <t xml:space="preserve"> R88=0 + dosage PQ2</t>
  </si>
  <si>
    <t>R86=0 + dosage PG2</t>
  </si>
</sst>
</file>

<file path=xl/styles.xml><?xml version="1.0" encoding="utf-8"?>
<styleSheet xmlns="http://schemas.openxmlformats.org/spreadsheetml/2006/main">
  <numFmts count="1">
    <numFmt numFmtId="168" formatCode="0.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FF0000"/>
      <name val="Symbol"/>
      <family val="1"/>
      <charset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8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1" fontId="0" fillId="0" borderId="2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6" xfId="0" applyBorder="1" applyAlignment="1"/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8" fontId="0" fillId="0" borderId="28" xfId="0" applyNumberFormat="1" applyBorder="1" applyAlignment="1">
      <alignment horizontal="center"/>
    </xf>
    <xf numFmtId="0" fontId="0" fillId="2" borderId="2" xfId="0" applyFill="1" applyBorder="1" applyAlignment="1"/>
    <xf numFmtId="0" fontId="0" fillId="2" borderId="28" xfId="0" applyFill="1" applyBorder="1" applyAlignment="1"/>
    <xf numFmtId="0" fontId="4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2" xfId="0" applyFont="1" applyBorder="1"/>
    <xf numFmtId="0" fontId="0" fillId="0" borderId="18" xfId="0" applyBorder="1"/>
    <xf numFmtId="0" fontId="0" fillId="0" borderId="0" xfId="0" applyFont="1" applyBorder="1" applyAlignment="1"/>
    <xf numFmtId="0" fontId="0" fillId="0" borderId="19" xfId="0" applyFont="1" applyBorder="1" applyAlignment="1"/>
    <xf numFmtId="0" fontId="0" fillId="2" borderId="2" xfId="0" applyFont="1" applyFill="1" applyBorder="1" applyAlignment="1"/>
    <xf numFmtId="0" fontId="3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2" borderId="2" xfId="0" applyFont="1" applyFill="1" applyBorder="1" applyAlignment="1">
      <alignment horizontal="center"/>
    </xf>
    <xf numFmtId="0" fontId="8" fillId="0" borderId="0" xfId="0" applyFont="1"/>
    <xf numFmtId="0" fontId="2" fillId="0" borderId="1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38" xfId="0" applyBorder="1" applyAlignment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4" xfId="0" applyFont="1" applyBorder="1" applyAlignment="1"/>
    <xf numFmtId="0" fontId="0" fillId="0" borderId="35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9"/>
  <sheetViews>
    <sheetView tabSelected="1" workbookViewId="0">
      <selection activeCell="R8" sqref="R8"/>
    </sheetView>
  </sheetViews>
  <sheetFormatPr baseColWidth="10" defaultRowHeight="15"/>
  <cols>
    <col min="1" max="1" width="13" customWidth="1"/>
    <col min="2" max="2" width="10.5703125" customWidth="1"/>
    <col min="3" max="3" width="6" customWidth="1"/>
    <col min="4" max="4" width="0.7109375" customWidth="1"/>
    <col min="5" max="5" width="7.85546875" customWidth="1"/>
    <col min="7" max="7" width="6" customWidth="1"/>
    <col min="8" max="8" width="1.140625" customWidth="1"/>
    <col min="9" max="9" width="12.42578125" customWidth="1"/>
    <col min="10" max="10" width="10.5703125" customWidth="1"/>
    <col min="11" max="11" width="6" customWidth="1"/>
    <col min="12" max="12" width="0.7109375" customWidth="1"/>
    <col min="15" max="15" width="6.42578125" customWidth="1"/>
  </cols>
  <sheetData>
    <row r="1" spans="1:15" ht="27" thickBot="1">
      <c r="A1" s="86" t="s">
        <v>100</v>
      </c>
    </row>
    <row r="2" spans="1:15" ht="20.25" thickTop="1" thickBot="1">
      <c r="A2" s="25" t="s">
        <v>0</v>
      </c>
      <c r="B2" s="26"/>
      <c r="C2" s="26"/>
      <c r="D2" s="27"/>
      <c r="E2" s="26"/>
      <c r="F2" s="26"/>
      <c r="G2" s="28"/>
      <c r="H2" s="1"/>
      <c r="I2" s="30" t="s">
        <v>16</v>
      </c>
      <c r="J2" s="31"/>
      <c r="K2" s="31"/>
      <c r="L2" s="31"/>
      <c r="M2" s="31"/>
      <c r="N2" s="31"/>
      <c r="O2" s="32"/>
    </row>
    <row r="3" spans="1:15">
      <c r="A3" s="21" t="s">
        <v>1</v>
      </c>
      <c r="B3" s="13">
        <v>17</v>
      </c>
      <c r="C3" s="13" t="s">
        <v>2</v>
      </c>
      <c r="D3" s="14"/>
      <c r="E3" s="15" t="s">
        <v>3</v>
      </c>
      <c r="F3" s="15">
        <v>0.6</v>
      </c>
      <c r="G3" s="16"/>
      <c r="H3" s="1"/>
      <c r="I3" s="36" t="s">
        <v>17</v>
      </c>
      <c r="J3" s="37">
        <v>40</v>
      </c>
      <c r="K3" s="37" t="s">
        <v>18</v>
      </c>
      <c r="L3" s="38"/>
      <c r="M3" s="39" t="s">
        <v>104</v>
      </c>
      <c r="N3" s="40">
        <f>2*PI()*J3*10^3</f>
        <v>251327.41228718346</v>
      </c>
      <c r="O3" s="41" t="s">
        <v>5</v>
      </c>
    </row>
    <row r="4" spans="1:15">
      <c r="A4" s="22" t="s">
        <v>6</v>
      </c>
      <c r="B4" s="10">
        <v>0.52900000000000003</v>
      </c>
      <c r="C4" s="10"/>
      <c r="D4" s="12"/>
      <c r="E4" s="9" t="s">
        <v>4</v>
      </c>
      <c r="F4" s="9">
        <f>B3*F3</f>
        <v>10.199999999999999</v>
      </c>
      <c r="G4" s="17" t="s">
        <v>2</v>
      </c>
      <c r="H4" s="1"/>
      <c r="I4" s="42" t="s">
        <v>19</v>
      </c>
      <c r="J4" s="6">
        <v>0.57699999999999996</v>
      </c>
      <c r="K4" s="6"/>
      <c r="L4" s="43"/>
      <c r="M4" s="7"/>
      <c r="N4" s="7"/>
      <c r="O4" s="44"/>
    </row>
    <row r="5" spans="1:15">
      <c r="A5" s="22" t="s">
        <v>7</v>
      </c>
      <c r="B5" s="10">
        <v>0.7</v>
      </c>
      <c r="C5" s="10"/>
      <c r="D5" s="12"/>
      <c r="E5" s="9" t="s">
        <v>103</v>
      </c>
      <c r="F5" s="11">
        <f>2*PI()*F4</f>
        <v>64.088490133231772</v>
      </c>
      <c r="G5" s="17" t="s">
        <v>5</v>
      </c>
      <c r="H5" s="1"/>
      <c r="I5" s="42" t="s">
        <v>20</v>
      </c>
      <c r="J5" s="6">
        <v>1</v>
      </c>
      <c r="K5" s="6" t="s">
        <v>21</v>
      </c>
      <c r="L5" s="43"/>
      <c r="M5" s="93" t="s">
        <v>121</v>
      </c>
      <c r="N5" s="88"/>
      <c r="O5" s="89"/>
    </row>
    <row r="6" spans="1:15">
      <c r="A6" s="22" t="s">
        <v>8</v>
      </c>
      <c r="B6" s="10">
        <v>1</v>
      </c>
      <c r="C6" s="10" t="s">
        <v>9</v>
      </c>
      <c r="D6" s="12"/>
      <c r="E6" s="90" t="s">
        <v>115</v>
      </c>
      <c r="F6" s="88"/>
      <c r="G6" s="89"/>
      <c r="H6" s="1"/>
      <c r="I6" s="45" t="s">
        <v>22</v>
      </c>
      <c r="J6" s="46">
        <f>10^6/N3*J5</f>
        <v>3.9788735772973833</v>
      </c>
      <c r="K6" s="7" t="s">
        <v>11</v>
      </c>
      <c r="L6" s="43"/>
      <c r="M6" s="94" t="s">
        <v>122</v>
      </c>
      <c r="N6" s="4"/>
      <c r="O6" s="33"/>
    </row>
    <row r="7" spans="1:15">
      <c r="A7" s="23" t="s">
        <v>10</v>
      </c>
      <c r="B7" s="11">
        <f>10^3/(F5*B6)</f>
        <v>15.603425793323074</v>
      </c>
      <c r="C7" s="9" t="s">
        <v>11</v>
      </c>
      <c r="D7" s="12"/>
      <c r="E7" s="91" t="s">
        <v>116</v>
      </c>
      <c r="F7" s="4"/>
      <c r="G7" s="33"/>
      <c r="H7" s="1"/>
      <c r="I7" s="42" t="s">
        <v>23</v>
      </c>
      <c r="J7" s="6">
        <v>2.74</v>
      </c>
      <c r="K7" s="6" t="s">
        <v>25</v>
      </c>
      <c r="L7" s="43"/>
      <c r="M7" s="94" t="s">
        <v>123</v>
      </c>
      <c r="N7" s="4"/>
      <c r="O7" s="33"/>
    </row>
    <row r="8" spans="1:15" ht="15.75" thickBot="1">
      <c r="A8" s="22" t="s">
        <v>12</v>
      </c>
      <c r="B8" s="10">
        <v>1</v>
      </c>
      <c r="C8" s="10" t="s">
        <v>25</v>
      </c>
      <c r="D8" s="12"/>
      <c r="E8" s="91" t="s">
        <v>117</v>
      </c>
      <c r="F8" s="4"/>
      <c r="G8" s="33"/>
      <c r="H8" s="1"/>
      <c r="I8" s="47" t="s">
        <v>24</v>
      </c>
      <c r="J8" s="48">
        <f>J7*(1-J4)/((2*J4)-1)</f>
        <v>7.5261038961039013</v>
      </c>
      <c r="K8" s="49" t="s">
        <v>11</v>
      </c>
      <c r="L8" s="50"/>
      <c r="M8" s="95" t="s">
        <v>124</v>
      </c>
      <c r="N8" s="34"/>
      <c r="O8" s="35"/>
    </row>
    <row r="9" spans="1:15" ht="15.75" thickTop="1">
      <c r="A9" s="23" t="s">
        <v>13</v>
      </c>
      <c r="B9" s="11">
        <f>B8*(1-B4)/((2*B4)-1)</f>
        <v>8.1206896551724057</v>
      </c>
      <c r="C9" s="9" t="s">
        <v>11</v>
      </c>
      <c r="D9" s="12"/>
      <c r="E9" s="91" t="s">
        <v>118</v>
      </c>
      <c r="F9" s="4"/>
      <c r="G9" s="33"/>
      <c r="H9" s="1"/>
      <c r="I9" s="52"/>
      <c r="J9" s="52"/>
      <c r="K9" s="52"/>
      <c r="L9" s="53"/>
      <c r="M9" s="53"/>
      <c r="N9" s="53"/>
      <c r="O9" s="53"/>
    </row>
    <row r="10" spans="1:15">
      <c r="A10" s="22" t="s">
        <v>14</v>
      </c>
      <c r="B10" s="10">
        <v>4.75</v>
      </c>
      <c r="C10" s="10" t="s">
        <v>25</v>
      </c>
      <c r="D10" s="12"/>
      <c r="E10" s="91" t="s">
        <v>119</v>
      </c>
      <c r="F10" s="4"/>
      <c r="G10" s="33"/>
      <c r="H10" s="1"/>
      <c r="I10" s="51"/>
      <c r="J10" s="51"/>
      <c r="K10" s="51"/>
      <c r="L10" s="51"/>
      <c r="M10" s="51"/>
      <c r="N10" s="51"/>
      <c r="O10" s="51"/>
    </row>
    <row r="11" spans="1:15" ht="15.75" thickBot="1">
      <c r="A11" s="24" t="s">
        <v>15</v>
      </c>
      <c r="B11" s="19">
        <f>B10*(1-B5)/((2*B5)-1)</f>
        <v>3.5625000000000013</v>
      </c>
      <c r="C11" s="18" t="s">
        <v>11</v>
      </c>
      <c r="D11" s="20"/>
      <c r="E11" s="92" t="s">
        <v>120</v>
      </c>
      <c r="F11" s="34"/>
      <c r="G11" s="35"/>
      <c r="H11" s="1"/>
      <c r="I11" s="51"/>
      <c r="J11" s="51"/>
      <c r="K11" s="51"/>
      <c r="L11" s="51"/>
      <c r="M11" s="51"/>
      <c r="N11" s="51"/>
      <c r="O11" s="51"/>
    </row>
    <row r="12" spans="1:15" ht="2.25" customHeight="1" thickTop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0.25" thickTop="1" thickBot="1">
      <c r="A13" s="25" t="s">
        <v>26</v>
      </c>
      <c r="B13" s="26"/>
      <c r="C13" s="26"/>
      <c r="D13" s="26"/>
      <c r="E13" s="26"/>
      <c r="F13" s="26"/>
      <c r="G13" s="28"/>
      <c r="H13" s="1"/>
      <c r="I13" s="30" t="s">
        <v>27</v>
      </c>
      <c r="J13" s="31"/>
      <c r="K13" s="31"/>
      <c r="L13" s="31"/>
      <c r="M13" s="31"/>
      <c r="N13" s="31"/>
      <c r="O13" s="32"/>
    </row>
    <row r="14" spans="1:15">
      <c r="A14" s="36" t="s">
        <v>28</v>
      </c>
      <c r="B14" s="37">
        <v>50</v>
      </c>
      <c r="C14" s="37" t="s">
        <v>2</v>
      </c>
      <c r="D14" s="38"/>
      <c r="E14" s="39" t="s">
        <v>105</v>
      </c>
      <c r="F14" s="54">
        <f>2*PI()*B14</f>
        <v>314.15926535897933</v>
      </c>
      <c r="G14" s="41" t="s">
        <v>5</v>
      </c>
      <c r="H14" s="1"/>
      <c r="I14" s="36" t="s">
        <v>34</v>
      </c>
      <c r="J14" s="37">
        <v>1</v>
      </c>
      <c r="K14" s="37" t="s">
        <v>18</v>
      </c>
      <c r="L14" s="38"/>
      <c r="M14" s="39" t="s">
        <v>107</v>
      </c>
      <c r="N14" s="54">
        <f>2*PI()*J14*10^3</f>
        <v>6283.1853071795858</v>
      </c>
      <c r="O14" s="41" t="s">
        <v>5</v>
      </c>
    </row>
    <row r="15" spans="1:15">
      <c r="A15" s="42" t="s">
        <v>29</v>
      </c>
      <c r="B15" s="6">
        <v>0.70699999999999996</v>
      </c>
      <c r="C15" s="6"/>
      <c r="D15" s="43"/>
      <c r="E15" s="7"/>
      <c r="F15" s="7"/>
      <c r="G15" s="44"/>
      <c r="H15" s="1"/>
      <c r="I15" s="42" t="s">
        <v>35</v>
      </c>
      <c r="J15" s="6">
        <v>0.70699999999999996</v>
      </c>
      <c r="K15" s="6"/>
      <c r="L15" s="43"/>
      <c r="M15" s="7"/>
      <c r="N15" s="7"/>
      <c r="O15" s="44"/>
    </row>
    <row r="16" spans="1:15">
      <c r="A16" s="42" t="s">
        <v>30</v>
      </c>
      <c r="B16" s="6">
        <v>0.47</v>
      </c>
      <c r="C16" s="6" t="s">
        <v>9</v>
      </c>
      <c r="D16" s="43"/>
      <c r="E16" s="93" t="s">
        <v>125</v>
      </c>
      <c r="F16" s="88"/>
      <c r="G16" s="89"/>
      <c r="H16" s="1"/>
      <c r="I16" s="42" t="s">
        <v>36</v>
      </c>
      <c r="J16" s="6">
        <v>22</v>
      </c>
      <c r="K16" s="6" t="s">
        <v>21</v>
      </c>
      <c r="L16" s="43"/>
      <c r="M16" s="93" t="s">
        <v>129</v>
      </c>
      <c r="N16" s="88"/>
      <c r="O16" s="89"/>
    </row>
    <row r="17" spans="1:15">
      <c r="A17" s="45" t="s">
        <v>31</v>
      </c>
      <c r="B17" s="46">
        <f>10^3/(F14*B16)</f>
        <v>6.7725507698678866</v>
      </c>
      <c r="C17" s="7" t="s">
        <v>11</v>
      </c>
      <c r="D17" s="43"/>
      <c r="E17" s="94" t="s">
        <v>126</v>
      </c>
      <c r="F17" s="4"/>
      <c r="G17" s="33"/>
      <c r="H17" s="1"/>
      <c r="I17" s="45" t="s">
        <v>37</v>
      </c>
      <c r="J17" s="46">
        <f>10^6/(N14*J16)</f>
        <v>7.2343155950861524</v>
      </c>
      <c r="K17" s="7" t="s">
        <v>11</v>
      </c>
      <c r="L17" s="43"/>
      <c r="M17" s="94" t="s">
        <v>130</v>
      </c>
      <c r="N17" s="4"/>
      <c r="O17" s="33"/>
    </row>
    <row r="18" spans="1:15">
      <c r="A18" s="42" t="s">
        <v>32</v>
      </c>
      <c r="B18" s="6">
        <v>5.1100000000000003</v>
      </c>
      <c r="C18" s="6" t="s">
        <v>25</v>
      </c>
      <c r="D18" s="43"/>
      <c r="E18" s="94" t="s">
        <v>127</v>
      </c>
      <c r="F18" s="4"/>
      <c r="G18" s="33"/>
      <c r="H18" s="1"/>
      <c r="I18" s="42" t="s">
        <v>38</v>
      </c>
      <c r="J18" s="6">
        <v>5.1100000000000003</v>
      </c>
      <c r="K18" s="6" t="s">
        <v>25</v>
      </c>
      <c r="L18" s="43"/>
      <c r="M18" s="94" t="s">
        <v>131</v>
      </c>
      <c r="N18" s="4"/>
      <c r="O18" s="33"/>
    </row>
    <row r="19" spans="1:15" ht="15.75" thickBot="1">
      <c r="A19" s="47" t="s">
        <v>33</v>
      </c>
      <c r="B19" s="48">
        <f>B18*(1-B15)/((2*B15)-1)</f>
        <v>3.6164975845410643</v>
      </c>
      <c r="C19" s="49" t="s">
        <v>11</v>
      </c>
      <c r="D19" s="50"/>
      <c r="E19" s="95" t="s">
        <v>128</v>
      </c>
      <c r="F19" s="34"/>
      <c r="G19" s="35"/>
      <c r="H19" s="1"/>
      <c r="I19" s="47" t="s">
        <v>39</v>
      </c>
      <c r="J19" s="48">
        <f>J18*(1-J15)/((2*J15)-1)</f>
        <v>3.6164975845410643</v>
      </c>
      <c r="K19" s="49" t="s">
        <v>11</v>
      </c>
      <c r="L19" s="50"/>
      <c r="M19" s="95" t="s">
        <v>132</v>
      </c>
      <c r="N19" s="34"/>
      <c r="O19" s="35"/>
    </row>
    <row r="20" spans="1:15" ht="2.25" customHeight="1" thickTop="1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0.25" thickTop="1" thickBot="1">
      <c r="A21" s="30" t="s">
        <v>40</v>
      </c>
      <c r="B21" s="31"/>
      <c r="C21" s="31"/>
      <c r="D21" s="31"/>
      <c r="E21" s="31"/>
      <c r="F21" s="87" t="s">
        <v>102</v>
      </c>
      <c r="G21" s="32"/>
      <c r="H21" s="1"/>
      <c r="I21" s="1"/>
      <c r="J21" s="1"/>
      <c r="K21" s="1"/>
      <c r="L21" s="1"/>
      <c r="M21" s="1"/>
      <c r="N21" s="1"/>
      <c r="O21" s="1"/>
    </row>
    <row r="22" spans="1:15">
      <c r="A22" s="36" t="s">
        <v>41</v>
      </c>
      <c r="B22" s="37">
        <v>15</v>
      </c>
      <c r="C22" s="37" t="s">
        <v>2</v>
      </c>
      <c r="D22" s="38"/>
      <c r="E22" s="39" t="s">
        <v>106</v>
      </c>
      <c r="F22" s="55">
        <f>2*PI()*B22</f>
        <v>94.247779607693786</v>
      </c>
      <c r="G22" s="41" t="s">
        <v>5</v>
      </c>
      <c r="H22" s="1"/>
      <c r="I22" s="1"/>
      <c r="J22" s="1"/>
      <c r="K22" s="1"/>
      <c r="L22" s="1"/>
      <c r="M22" s="1"/>
      <c r="N22" s="1"/>
      <c r="O22" s="1"/>
    </row>
    <row r="23" spans="1:15">
      <c r="A23" s="42" t="s">
        <v>42</v>
      </c>
      <c r="B23" s="6">
        <v>0.53</v>
      </c>
      <c r="C23" s="6"/>
      <c r="D23" s="43"/>
      <c r="E23" s="7"/>
      <c r="F23" s="7"/>
      <c r="G23" s="44"/>
      <c r="H23" s="1"/>
      <c r="I23" s="1"/>
      <c r="J23" s="1"/>
      <c r="K23" s="1"/>
      <c r="L23" s="1"/>
      <c r="M23" s="1"/>
      <c r="N23" s="1"/>
      <c r="O23" s="1"/>
    </row>
    <row r="24" spans="1:15">
      <c r="A24" s="42" t="s">
        <v>43</v>
      </c>
      <c r="B24" s="6">
        <v>1</v>
      </c>
      <c r="C24" s="6" t="s">
        <v>44</v>
      </c>
      <c r="D24" s="43"/>
      <c r="E24" s="93" t="s">
        <v>133</v>
      </c>
      <c r="F24" s="88"/>
      <c r="G24" s="89"/>
      <c r="H24" s="1"/>
      <c r="I24" s="1"/>
      <c r="J24" s="1"/>
      <c r="K24" s="1"/>
      <c r="L24" s="1"/>
      <c r="M24" s="1"/>
      <c r="N24" s="1"/>
      <c r="O24" s="1"/>
    </row>
    <row r="25" spans="1:15">
      <c r="A25" s="45" t="s">
        <v>31</v>
      </c>
      <c r="B25" s="46">
        <f>10^3/(F22*B24)</f>
        <v>10.610329539459689</v>
      </c>
      <c r="C25" s="7" t="s">
        <v>11</v>
      </c>
      <c r="D25" s="43"/>
      <c r="E25" s="94" t="s">
        <v>134</v>
      </c>
      <c r="F25" s="4"/>
      <c r="G25" s="33"/>
      <c r="H25" s="1"/>
      <c r="I25" s="1"/>
      <c r="J25" s="1"/>
      <c r="K25" s="1"/>
      <c r="L25" s="1"/>
      <c r="M25" s="1"/>
      <c r="N25" s="1"/>
      <c r="O25" s="1"/>
    </row>
    <row r="26" spans="1:15">
      <c r="A26" s="42" t="s">
        <v>45</v>
      </c>
      <c r="B26" s="6">
        <v>1</v>
      </c>
      <c r="C26" s="6" t="s">
        <v>25</v>
      </c>
      <c r="D26" s="43"/>
      <c r="E26" s="94" t="s">
        <v>135</v>
      </c>
      <c r="F26" s="4"/>
      <c r="G26" s="33"/>
      <c r="H26" s="1"/>
      <c r="I26" s="1"/>
      <c r="J26" s="1"/>
      <c r="K26" s="1"/>
      <c r="L26" s="1"/>
      <c r="M26" s="1"/>
      <c r="N26" s="1"/>
      <c r="O26" s="1"/>
    </row>
    <row r="27" spans="1:15" ht="15.75" thickBot="1">
      <c r="A27" s="47" t="s">
        <v>46</v>
      </c>
      <c r="B27" s="48">
        <f>B26*(1-B23)/((2*B23)-1)</f>
        <v>7.8333333333333259</v>
      </c>
      <c r="C27" s="49" t="s">
        <v>11</v>
      </c>
      <c r="D27" s="50"/>
      <c r="E27" s="95" t="s">
        <v>136</v>
      </c>
      <c r="F27" s="34"/>
      <c r="G27" s="35"/>
      <c r="H27" s="1"/>
      <c r="I27" s="1"/>
      <c r="J27" s="1"/>
      <c r="K27" s="1"/>
      <c r="L27" s="1"/>
      <c r="M27" s="1"/>
      <c r="N27" s="1"/>
      <c r="O27" s="1"/>
    </row>
    <row r="28" spans="1:15" ht="1.5" customHeight="1" thickTop="1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0.25" thickTop="1" thickBot="1">
      <c r="A29" s="30" t="s">
        <v>47</v>
      </c>
      <c r="B29" s="31"/>
      <c r="C29" s="31"/>
      <c r="D29" s="31"/>
      <c r="E29" s="31"/>
      <c r="F29" s="87" t="s">
        <v>101</v>
      </c>
      <c r="G29" s="32"/>
      <c r="H29" s="1"/>
      <c r="I29" s="1"/>
      <c r="J29" s="1"/>
      <c r="K29" s="1"/>
      <c r="L29" s="1"/>
      <c r="M29" s="1"/>
      <c r="N29" s="1"/>
      <c r="O29" s="1"/>
    </row>
    <row r="30" spans="1:15">
      <c r="A30" s="36" t="s">
        <v>48</v>
      </c>
      <c r="B30" s="37">
        <v>12</v>
      </c>
      <c r="C30" s="37" t="s">
        <v>2</v>
      </c>
      <c r="D30" s="38"/>
      <c r="E30" s="39" t="s">
        <v>108</v>
      </c>
      <c r="F30" s="54">
        <f>2*PI()*B30</f>
        <v>75.398223686155035</v>
      </c>
      <c r="G30" s="41" t="s">
        <v>5</v>
      </c>
      <c r="H30" s="1"/>
      <c r="I30" s="1"/>
      <c r="J30" s="1"/>
      <c r="K30" s="1"/>
      <c r="L30" s="1"/>
      <c r="M30" s="1"/>
      <c r="N30" s="1"/>
      <c r="O30" s="1"/>
    </row>
    <row r="31" spans="1:15">
      <c r="A31" s="42" t="s">
        <v>49</v>
      </c>
      <c r="B31" s="6">
        <v>0.59</v>
      </c>
      <c r="C31" s="6"/>
      <c r="D31" s="43"/>
      <c r="E31" s="7"/>
      <c r="F31" s="7"/>
      <c r="G31" s="44"/>
      <c r="H31" s="1"/>
      <c r="I31" s="1"/>
      <c r="J31" s="1"/>
      <c r="K31" s="1"/>
      <c r="L31" s="1"/>
      <c r="M31" s="1"/>
      <c r="N31" s="1"/>
      <c r="O31" s="1"/>
    </row>
    <row r="32" spans="1:15">
      <c r="A32" s="42" t="s">
        <v>50</v>
      </c>
      <c r="B32" s="6">
        <v>1</v>
      </c>
      <c r="C32" s="6" t="s">
        <v>44</v>
      </c>
      <c r="D32" s="43"/>
      <c r="E32" s="93" t="s">
        <v>137</v>
      </c>
      <c r="F32" s="88"/>
      <c r="G32" s="89"/>
      <c r="H32" s="1"/>
      <c r="I32" s="1"/>
      <c r="J32" s="1"/>
      <c r="K32" s="1"/>
      <c r="L32" s="1"/>
      <c r="M32" s="1"/>
      <c r="N32" s="1"/>
      <c r="O32" s="1"/>
    </row>
    <row r="33" spans="1:15">
      <c r="A33" s="45" t="s">
        <v>53</v>
      </c>
      <c r="B33" s="46">
        <f>10^3/(F30*B32)</f>
        <v>13.262911924324612</v>
      </c>
      <c r="C33" s="7" t="s">
        <v>11</v>
      </c>
      <c r="D33" s="43"/>
      <c r="E33" s="94" t="s">
        <v>138</v>
      </c>
      <c r="F33" s="4"/>
      <c r="G33" s="33"/>
      <c r="H33" s="1"/>
      <c r="I33" s="1"/>
      <c r="J33" s="1"/>
      <c r="K33" s="1"/>
      <c r="L33" s="1"/>
      <c r="M33" s="1"/>
      <c r="N33" s="1"/>
      <c r="O33" s="1"/>
    </row>
    <row r="34" spans="1:15">
      <c r="A34" s="42" t="s">
        <v>51</v>
      </c>
      <c r="B34" s="6">
        <v>2.74</v>
      </c>
      <c r="C34" s="6" t="s">
        <v>25</v>
      </c>
      <c r="D34" s="43"/>
      <c r="E34" s="94" t="s">
        <v>139</v>
      </c>
      <c r="F34" s="4"/>
      <c r="G34" s="33"/>
      <c r="H34" s="1"/>
      <c r="I34" s="1"/>
      <c r="J34" s="1"/>
      <c r="K34" s="1"/>
      <c r="L34" s="1"/>
      <c r="M34" s="1"/>
      <c r="N34" s="1"/>
      <c r="O34" s="1"/>
    </row>
    <row r="35" spans="1:15" ht="15.75" thickBot="1">
      <c r="A35" s="47" t="s">
        <v>52</v>
      </c>
      <c r="B35" s="48">
        <f>B34*(1-B31)/((2*B31)-1)</f>
        <v>6.2411111111111142</v>
      </c>
      <c r="C35" s="49" t="s">
        <v>11</v>
      </c>
      <c r="D35" s="50"/>
      <c r="E35" s="95" t="s">
        <v>140</v>
      </c>
      <c r="F35" s="34"/>
      <c r="G35" s="35"/>
      <c r="H35" s="1"/>
      <c r="I35" s="1"/>
      <c r="J35" s="1"/>
      <c r="K35" s="1"/>
      <c r="L35" s="1"/>
      <c r="M35" s="1"/>
      <c r="N35" s="1"/>
      <c r="O35" s="1"/>
    </row>
    <row r="36" spans="1:15" ht="2.25" customHeight="1" thickTop="1" thickBo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0.25" thickTop="1" thickBot="1">
      <c r="A37" s="30" t="s">
        <v>54</v>
      </c>
      <c r="B37" s="31"/>
      <c r="C37" s="31"/>
      <c r="D37" s="31"/>
      <c r="E37" s="31"/>
      <c r="F37" s="87" t="s">
        <v>101</v>
      </c>
      <c r="G37" s="32"/>
      <c r="H37" s="1"/>
      <c r="I37" s="30" t="s">
        <v>61</v>
      </c>
      <c r="J37" s="31"/>
      <c r="K37" s="31"/>
      <c r="L37" s="31"/>
      <c r="M37" s="31"/>
      <c r="N37" s="87" t="s">
        <v>101</v>
      </c>
      <c r="O37" s="32"/>
    </row>
    <row r="38" spans="1:15">
      <c r="A38" s="36" t="s">
        <v>55</v>
      </c>
      <c r="B38" s="37">
        <v>630</v>
      </c>
      <c r="C38" s="37" t="s">
        <v>2</v>
      </c>
      <c r="D38" s="38"/>
      <c r="E38" s="39" t="s">
        <v>109</v>
      </c>
      <c r="F38" s="40">
        <f>2*PI()*B38</f>
        <v>3958.4067435231395</v>
      </c>
      <c r="G38" s="41" t="s">
        <v>5</v>
      </c>
      <c r="H38" s="1"/>
      <c r="I38" s="36" t="s">
        <v>62</v>
      </c>
      <c r="J38" s="37">
        <v>22</v>
      </c>
      <c r="K38" s="37" t="s">
        <v>18</v>
      </c>
      <c r="L38" s="38"/>
      <c r="M38" s="39" t="s">
        <v>109</v>
      </c>
      <c r="N38" s="40">
        <f>2*PI()*J38*10^3</f>
        <v>138230.07675795088</v>
      </c>
      <c r="O38" s="41" t="s">
        <v>5</v>
      </c>
    </row>
    <row r="39" spans="1:15">
      <c r="A39" s="42" t="s">
        <v>56</v>
      </c>
      <c r="B39" s="6">
        <v>0.7</v>
      </c>
      <c r="C39" s="6"/>
      <c r="D39" s="43"/>
      <c r="E39" s="7"/>
      <c r="F39" s="7"/>
      <c r="G39" s="44"/>
      <c r="H39" s="1"/>
      <c r="I39" s="42" t="s">
        <v>63</v>
      </c>
      <c r="J39" s="6">
        <v>0.7</v>
      </c>
      <c r="K39" s="6"/>
      <c r="L39" s="43"/>
      <c r="M39" s="7"/>
      <c r="N39" s="7"/>
      <c r="O39" s="44"/>
    </row>
    <row r="40" spans="1:15">
      <c r="A40" s="42" t="s">
        <v>57</v>
      </c>
      <c r="B40" s="6">
        <v>47</v>
      </c>
      <c r="C40" s="6" t="s">
        <v>21</v>
      </c>
      <c r="D40" s="43"/>
      <c r="E40" s="93" t="s">
        <v>141</v>
      </c>
      <c r="F40" s="88"/>
      <c r="G40" s="89"/>
      <c r="H40" s="1"/>
      <c r="I40" s="42" t="s">
        <v>64</v>
      </c>
      <c r="J40" s="6">
        <v>1</v>
      </c>
      <c r="K40" s="6" t="s">
        <v>21</v>
      </c>
      <c r="L40" s="43"/>
      <c r="M40" s="93" t="s">
        <v>145</v>
      </c>
      <c r="N40" s="88"/>
      <c r="O40" s="89"/>
    </row>
    <row r="41" spans="1:15">
      <c r="A41" s="45" t="s">
        <v>58</v>
      </c>
      <c r="B41" s="46">
        <f>10^6/(F38*B40)</f>
        <v>5.3750402935459416</v>
      </c>
      <c r="C41" s="7" t="s">
        <v>11</v>
      </c>
      <c r="D41" s="43"/>
      <c r="E41" s="94" t="s">
        <v>142</v>
      </c>
      <c r="F41" s="4"/>
      <c r="G41" s="33"/>
      <c r="H41" s="1"/>
      <c r="I41" s="45" t="s">
        <v>65</v>
      </c>
      <c r="J41" s="46">
        <f>10^6/(N38*J40)</f>
        <v>7.2343155950861524</v>
      </c>
      <c r="K41" s="7" t="s">
        <v>11</v>
      </c>
      <c r="L41" s="43"/>
      <c r="M41" s="94" t="s">
        <v>146</v>
      </c>
      <c r="N41" s="4"/>
      <c r="O41" s="33"/>
    </row>
    <row r="42" spans="1:15">
      <c r="A42" s="42" t="s">
        <v>59</v>
      </c>
      <c r="B42" s="6">
        <v>5.1100000000000003</v>
      </c>
      <c r="C42" s="6" t="s">
        <v>25</v>
      </c>
      <c r="D42" s="43"/>
      <c r="E42" s="94" t="s">
        <v>143</v>
      </c>
      <c r="F42" s="4"/>
      <c r="G42" s="33"/>
      <c r="H42" s="1"/>
      <c r="I42" s="42" t="s">
        <v>66</v>
      </c>
      <c r="J42" s="6">
        <v>5.1100000000000003</v>
      </c>
      <c r="K42" s="6" t="s">
        <v>25</v>
      </c>
      <c r="L42" s="43"/>
      <c r="M42" s="94" t="s">
        <v>147</v>
      </c>
      <c r="N42" s="4"/>
      <c r="O42" s="33"/>
    </row>
    <row r="43" spans="1:15" ht="15.75" thickBot="1">
      <c r="A43" s="47" t="s">
        <v>60</v>
      </c>
      <c r="B43" s="48">
        <f>B42*(1-B39)/((2*B39)-1)</f>
        <v>3.8325000000000018</v>
      </c>
      <c r="C43" s="49" t="s">
        <v>11</v>
      </c>
      <c r="D43" s="50"/>
      <c r="E43" s="95" t="s">
        <v>144</v>
      </c>
      <c r="F43" s="34"/>
      <c r="G43" s="35"/>
      <c r="H43" s="1"/>
      <c r="I43" s="47" t="s">
        <v>67</v>
      </c>
      <c r="J43" s="48">
        <f>J42*(1-J39)/((2*J39)-1)</f>
        <v>3.8325000000000018</v>
      </c>
      <c r="K43" s="49" t="s">
        <v>11</v>
      </c>
      <c r="L43" s="50"/>
      <c r="M43" s="95" t="s">
        <v>148</v>
      </c>
      <c r="N43" s="34"/>
      <c r="O43" s="35"/>
    </row>
    <row r="44" spans="1:15" ht="1.5" customHeight="1" thickTop="1" thickBo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thickTop="1">
      <c r="A45" s="76" t="s">
        <v>77</v>
      </c>
      <c r="B45" s="74">
        <v>10</v>
      </c>
      <c r="C45" s="75" t="s">
        <v>25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thickBot="1">
      <c r="A46" s="71" t="s">
        <v>70</v>
      </c>
      <c r="B46" s="72">
        <v>10</v>
      </c>
      <c r="C46" s="73" t="s">
        <v>25</v>
      </c>
      <c r="D46" s="1"/>
      <c r="E46" s="56" t="s">
        <v>153</v>
      </c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.5" customHeight="1" thickTop="1" thickBot="1">
      <c r="A47" s="2"/>
      <c r="B47" s="3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0.25" thickTop="1" thickBot="1">
      <c r="A48" s="30" t="s">
        <v>68</v>
      </c>
      <c r="B48" s="31"/>
      <c r="C48" s="31"/>
      <c r="D48" s="31"/>
      <c r="E48" s="31"/>
      <c r="F48" s="31"/>
      <c r="G48" s="32"/>
      <c r="H48" s="1"/>
      <c r="I48" s="30" t="s">
        <v>79</v>
      </c>
      <c r="J48" s="31"/>
      <c r="K48" s="31"/>
      <c r="L48" s="31"/>
      <c r="M48" s="31"/>
      <c r="N48" s="31"/>
      <c r="O48" s="32"/>
    </row>
    <row r="49" spans="1:40">
      <c r="A49" s="36" t="s">
        <v>69</v>
      </c>
      <c r="B49" s="37">
        <v>5</v>
      </c>
      <c r="C49" s="37" t="s">
        <v>2</v>
      </c>
      <c r="D49" s="38"/>
      <c r="E49" s="39" t="s">
        <v>110</v>
      </c>
      <c r="F49" s="54">
        <f>2*PI()*B49</f>
        <v>31.415926535897931</v>
      </c>
      <c r="G49" s="41" t="s">
        <v>5</v>
      </c>
      <c r="H49" s="1"/>
      <c r="I49" s="36" t="s">
        <v>80</v>
      </c>
      <c r="J49" s="37">
        <v>2.2000000000000002</v>
      </c>
      <c r="K49" s="37" t="s">
        <v>81</v>
      </c>
      <c r="L49" s="38"/>
      <c r="M49" s="39" t="s">
        <v>112</v>
      </c>
      <c r="N49" s="40">
        <f>2*PI()*J49*10^3</f>
        <v>13823.007675795092</v>
      </c>
      <c r="O49" s="41" t="s">
        <v>5</v>
      </c>
    </row>
    <row r="50" spans="1:40">
      <c r="A50" s="45" t="s">
        <v>71</v>
      </c>
      <c r="B50" s="46">
        <f>10^3/(F49*B46)</f>
        <v>3.1830988618379066</v>
      </c>
      <c r="C50" s="7" t="s">
        <v>9</v>
      </c>
      <c r="D50" s="43"/>
      <c r="E50" s="98" t="s">
        <v>149</v>
      </c>
      <c r="F50" s="96"/>
      <c r="G50" s="97"/>
      <c r="H50" s="1"/>
      <c r="I50" s="42" t="s">
        <v>84</v>
      </c>
      <c r="J50" s="6">
        <v>1</v>
      </c>
      <c r="K50" s="77"/>
      <c r="L50" s="43"/>
      <c r="M50" s="7"/>
      <c r="N50" s="7"/>
      <c r="O50" s="44"/>
    </row>
    <row r="51" spans="1:40">
      <c r="A51" s="42" t="s">
        <v>72</v>
      </c>
      <c r="B51" s="6">
        <v>800</v>
      </c>
      <c r="C51" s="6" t="s">
        <v>2</v>
      </c>
      <c r="D51" s="43"/>
      <c r="E51" s="7" t="s">
        <v>111</v>
      </c>
      <c r="F51" s="63">
        <f>2*PI()*B51</f>
        <v>5026.5482457436692</v>
      </c>
      <c r="G51" s="44" t="s">
        <v>5</v>
      </c>
      <c r="H51" s="1"/>
      <c r="I51" s="42" t="s">
        <v>83</v>
      </c>
      <c r="J51" s="6">
        <v>0.18</v>
      </c>
      <c r="K51" s="6"/>
      <c r="L51" s="43"/>
      <c r="M51" s="7"/>
      <c r="N51" s="7"/>
      <c r="O51" s="44"/>
    </row>
    <row r="52" spans="1:40">
      <c r="A52" s="42" t="s">
        <v>73</v>
      </c>
      <c r="B52" s="6">
        <v>1</v>
      </c>
      <c r="C52" s="6"/>
      <c r="D52" s="43"/>
      <c r="E52" s="7"/>
      <c r="F52" s="7"/>
      <c r="G52" s="44"/>
      <c r="H52" s="1"/>
      <c r="I52" s="42" t="s">
        <v>82</v>
      </c>
      <c r="J52" s="6">
        <v>10</v>
      </c>
      <c r="K52" s="6" t="s">
        <v>21</v>
      </c>
      <c r="L52" s="43"/>
      <c r="M52" s="93" t="s">
        <v>154</v>
      </c>
      <c r="N52" s="88"/>
      <c r="O52" s="89"/>
    </row>
    <row r="53" spans="1:40" ht="15.75" thickBot="1">
      <c r="A53" s="42" t="s">
        <v>74</v>
      </c>
      <c r="B53" s="6">
        <v>0.2</v>
      </c>
      <c r="C53" s="6"/>
      <c r="D53" s="43"/>
      <c r="E53" s="7"/>
      <c r="F53" s="7"/>
      <c r="G53" s="44"/>
      <c r="H53" s="1"/>
      <c r="I53" s="45" t="s">
        <v>85</v>
      </c>
      <c r="J53" s="46">
        <f>10^6/(N49*J52)</f>
        <v>7.2343155950861515</v>
      </c>
      <c r="K53" s="7" t="s">
        <v>11</v>
      </c>
      <c r="L53" s="50"/>
      <c r="M53" s="94" t="s">
        <v>155</v>
      </c>
      <c r="N53" s="4"/>
      <c r="O53" s="33"/>
    </row>
    <row r="54" spans="1:40" ht="16.5" thickTop="1" thickBot="1">
      <c r="A54" s="42" t="s">
        <v>75</v>
      </c>
      <c r="B54" s="6">
        <v>22</v>
      </c>
      <c r="C54" s="64" t="s">
        <v>21</v>
      </c>
      <c r="D54" s="69"/>
      <c r="E54" s="93" t="s">
        <v>150</v>
      </c>
      <c r="F54" s="99"/>
      <c r="G54" s="100"/>
      <c r="H54" s="1"/>
      <c r="I54" s="47" t="s">
        <v>156</v>
      </c>
      <c r="J54" s="68">
        <f>B46/J51</f>
        <v>55.555555555555557</v>
      </c>
      <c r="K54" s="49" t="s">
        <v>11</v>
      </c>
      <c r="L54" s="29"/>
      <c r="M54" s="34"/>
      <c r="N54" s="34"/>
      <c r="O54" s="35"/>
    </row>
    <row r="55" spans="1:40" ht="15.75" thickTop="1">
      <c r="A55" s="66" t="s">
        <v>76</v>
      </c>
      <c r="B55" s="46">
        <f>10^6/(F51*B54)</f>
        <v>9.0428944938576894</v>
      </c>
      <c r="C55" s="7" t="s">
        <v>11</v>
      </c>
      <c r="D55" s="69"/>
      <c r="E55" s="94" t="s">
        <v>151</v>
      </c>
      <c r="F55" s="59"/>
      <c r="G55" s="60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</row>
    <row r="56" spans="1:40" ht="15.75" thickBot="1">
      <c r="A56" s="67" t="s">
        <v>78</v>
      </c>
      <c r="B56" s="68">
        <f>(B46/B53)-(B45/2)</f>
        <v>45</v>
      </c>
      <c r="C56" s="49" t="s">
        <v>11</v>
      </c>
      <c r="D56" s="70"/>
      <c r="E56" s="95" t="s">
        <v>152</v>
      </c>
      <c r="F56" s="61"/>
      <c r="G56" s="62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</row>
    <row r="57" spans="1:40" ht="2.25" customHeight="1" thickTop="1" thickBot="1">
      <c r="A57" s="57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</row>
    <row r="58" spans="1:40" ht="20.25" thickTop="1" thickBot="1">
      <c r="A58" s="30" t="s">
        <v>86</v>
      </c>
      <c r="B58" s="31"/>
      <c r="C58" s="31"/>
      <c r="D58" s="31"/>
      <c r="E58" s="31"/>
      <c r="F58" s="31"/>
      <c r="G58" s="78"/>
      <c r="H58" s="56"/>
      <c r="I58" s="82" t="s">
        <v>92</v>
      </c>
      <c r="J58" s="83"/>
      <c r="K58" s="83"/>
      <c r="L58" s="83"/>
      <c r="M58" s="83"/>
      <c r="N58" s="83"/>
      <c r="O58" s="84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</row>
    <row r="59" spans="1:40">
      <c r="A59" s="36" t="s">
        <v>87</v>
      </c>
      <c r="B59" s="37">
        <v>0.6</v>
      </c>
      <c r="C59" s="37" t="s">
        <v>81</v>
      </c>
      <c r="D59" s="38"/>
      <c r="E59" s="39" t="s">
        <v>113</v>
      </c>
      <c r="F59" s="40">
        <f>2*PI()*B59*10^3</f>
        <v>3769.9111843077517</v>
      </c>
      <c r="G59" s="41" t="s">
        <v>5</v>
      </c>
      <c r="H59" s="56"/>
      <c r="I59" s="36" t="s">
        <v>93</v>
      </c>
      <c r="J59" s="37">
        <v>2</v>
      </c>
      <c r="K59" s="37" t="s">
        <v>18</v>
      </c>
      <c r="L59" s="38"/>
      <c r="M59" s="39" t="s">
        <v>114</v>
      </c>
      <c r="N59" s="40">
        <f>2*PI()*J59*1000</f>
        <v>12566.370614359172</v>
      </c>
      <c r="O59" s="41" t="s">
        <v>5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</row>
    <row r="60" spans="1:40">
      <c r="A60" s="42" t="s">
        <v>88</v>
      </c>
      <c r="B60" s="6">
        <v>1.2</v>
      </c>
      <c r="C60" s="77"/>
      <c r="D60" s="43"/>
      <c r="E60" s="7"/>
      <c r="F60" s="7"/>
      <c r="G60" s="65"/>
      <c r="H60" s="56"/>
      <c r="I60" s="42" t="s">
        <v>94</v>
      </c>
      <c r="J60" s="6">
        <v>2</v>
      </c>
      <c r="K60" s="6"/>
      <c r="L60" s="43"/>
      <c r="M60" s="7"/>
      <c r="N60" s="7"/>
      <c r="O60" s="44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</row>
    <row r="61" spans="1:40">
      <c r="A61" s="42" t="s">
        <v>89</v>
      </c>
      <c r="B61" s="6">
        <v>47</v>
      </c>
      <c r="C61" s="6" t="s">
        <v>21</v>
      </c>
      <c r="D61" s="43"/>
      <c r="E61" s="93" t="s">
        <v>159</v>
      </c>
      <c r="F61" s="88"/>
      <c r="G61" s="100"/>
      <c r="H61" s="56"/>
      <c r="I61" s="42" t="s">
        <v>95</v>
      </c>
      <c r="J61" s="6">
        <v>2.2000000000000002</v>
      </c>
      <c r="K61" s="6"/>
      <c r="L61" s="43"/>
      <c r="M61" s="7"/>
      <c r="N61" s="7"/>
      <c r="O61" s="44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</row>
    <row r="62" spans="1:40" s="58" customFormat="1">
      <c r="A62" s="42" t="s">
        <v>90</v>
      </c>
      <c r="B62" s="6">
        <v>10</v>
      </c>
      <c r="C62" s="6" t="s">
        <v>25</v>
      </c>
      <c r="D62" s="81"/>
      <c r="E62" s="94" t="s">
        <v>160</v>
      </c>
      <c r="F62" s="79"/>
      <c r="G62" s="80"/>
      <c r="I62" s="42" t="s">
        <v>96</v>
      </c>
      <c r="J62" s="6">
        <v>10</v>
      </c>
      <c r="K62" s="6" t="s">
        <v>25</v>
      </c>
      <c r="L62" s="85"/>
      <c r="M62" s="93" t="s">
        <v>163</v>
      </c>
      <c r="N62" s="101"/>
      <c r="O62" s="102"/>
    </row>
    <row r="63" spans="1:40">
      <c r="A63" s="45" t="s">
        <v>91</v>
      </c>
      <c r="B63" s="8">
        <f>10^9/(B61*10^-9*(B62*10^3*F59)^2)</f>
        <v>14.970624060629103</v>
      </c>
      <c r="C63" s="7" t="s">
        <v>21</v>
      </c>
      <c r="D63" s="43"/>
      <c r="E63" s="94" t="s">
        <v>161</v>
      </c>
      <c r="F63" s="4"/>
      <c r="G63" s="60"/>
      <c r="H63" s="56"/>
      <c r="I63" s="42" t="s">
        <v>97</v>
      </c>
      <c r="J63" s="6">
        <v>10</v>
      </c>
      <c r="K63" s="6" t="s">
        <v>21</v>
      </c>
      <c r="L63" s="43"/>
      <c r="M63" s="94" t="s">
        <v>164</v>
      </c>
      <c r="N63" s="59"/>
      <c r="O63" s="60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</row>
    <row r="64" spans="1:40" ht="15.75" thickBot="1">
      <c r="A64" s="47" t="s">
        <v>98</v>
      </c>
      <c r="B64" s="68">
        <f>(10^-3/(B60*B61*10^-9*F59))</f>
        <v>4.7031602568526987</v>
      </c>
      <c r="C64" s="49" t="s">
        <v>11</v>
      </c>
      <c r="D64" s="50"/>
      <c r="E64" s="95" t="s">
        <v>162</v>
      </c>
      <c r="F64" s="34"/>
      <c r="G64" s="62"/>
      <c r="H64" s="56"/>
      <c r="I64" s="45" t="s">
        <v>99</v>
      </c>
      <c r="J64" s="8">
        <f>10^9/(J63*10^-9*(J62*10^3*N59)^2)</f>
        <v>6.3325739776461116</v>
      </c>
      <c r="K64" s="7" t="s">
        <v>21</v>
      </c>
      <c r="L64" s="43"/>
      <c r="M64" s="94" t="s">
        <v>165</v>
      </c>
      <c r="N64" s="59"/>
      <c r="O64" s="60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</row>
    <row r="65" spans="1:40" ht="15.75" thickTop="1">
      <c r="A65" s="56"/>
      <c r="B65" s="56"/>
      <c r="C65" s="56"/>
      <c r="D65" s="56"/>
      <c r="E65" s="56"/>
      <c r="F65" s="56"/>
      <c r="G65" s="56"/>
      <c r="H65" s="56"/>
      <c r="I65" s="45" t="s">
        <v>157</v>
      </c>
      <c r="J65" s="46">
        <f>1/(J60*J63*10^-6*N59)</f>
        <v>3.9788735772973842</v>
      </c>
      <c r="K65" s="7" t="s">
        <v>11</v>
      </c>
      <c r="L65" s="43"/>
      <c r="M65" s="94" t="s">
        <v>166</v>
      </c>
      <c r="N65" s="59"/>
      <c r="O65" s="60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</row>
    <row r="66" spans="1:40" ht="15.75" thickBot="1">
      <c r="A66" s="56"/>
      <c r="B66" s="56"/>
      <c r="C66" s="56"/>
      <c r="D66" s="56"/>
      <c r="E66" s="56"/>
      <c r="F66" s="56"/>
      <c r="G66" s="56"/>
      <c r="H66" s="56"/>
      <c r="I66" s="47" t="s">
        <v>158</v>
      </c>
      <c r="J66" s="48">
        <f>(J61-1)*J65</f>
        <v>4.7746482927568614</v>
      </c>
      <c r="K66" s="49" t="s">
        <v>11</v>
      </c>
      <c r="L66" s="70"/>
      <c r="M66" s="95" t="s">
        <v>167</v>
      </c>
      <c r="N66" s="61"/>
      <c r="O66" s="62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</row>
    <row r="67" spans="1:40" ht="15.75" thickTop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</row>
    <row r="68" spans="1:40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</row>
    <row r="69" spans="1:40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</row>
    <row r="70" spans="1:40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</row>
    <row r="71" spans="1:40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</row>
    <row r="72" spans="1:40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</row>
    <row r="73" spans="1:40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</row>
    <row r="74" spans="1:40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</row>
    <row r="75" spans="1:40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</row>
    <row r="76" spans="1:40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</row>
    <row r="77" spans="1:40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</row>
    <row r="78" spans="1:40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</row>
    <row r="79" spans="1:40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</row>
  </sheetData>
  <pageMargins left="0.7" right="0.7" top="0.75" bottom="0.75" header="0.3" footer="0.3"/>
  <pageSetup paperSize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</dc:creator>
  <cp:lastModifiedBy>JCB</cp:lastModifiedBy>
  <cp:lastPrinted>2012-12-24T09:19:31Z</cp:lastPrinted>
  <dcterms:created xsi:type="dcterms:W3CDTF">2012-12-23T07:15:21Z</dcterms:created>
  <dcterms:modified xsi:type="dcterms:W3CDTF">2012-12-24T09:20:50Z</dcterms:modified>
</cp:coreProperties>
</file>