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60" yWindow="0" windowWidth="10290" windowHeight="8115" firstSheet="3" activeTab="5"/>
  </bookViews>
  <sheets>
    <sheet name="2010" sheetId="1" r:id="rId1"/>
    <sheet name="2011" sheetId="2" r:id="rId2"/>
    <sheet name="2012" sheetId="4" r:id="rId3"/>
    <sheet name="2013" sheetId="6" r:id="rId4"/>
    <sheet name="2013-2014" sheetId="5" r:id="rId5"/>
    <sheet name="2014-2015" sheetId="10" r:id="rId6"/>
    <sheet name="Classement Challenge" sheetId="8" r:id="rId7"/>
    <sheet name="Challenge" sheetId="3" r:id="rId8"/>
    <sheet name="Notice challenge interne" sheetId="7" r:id="rId9"/>
    <sheet name="Coef catégorie" sheetId="9" r:id="rId10"/>
  </sheets>
  <calcPr calcId="125725" iterateDelta="1E-4"/>
</workbook>
</file>

<file path=xl/calcChain.xml><?xml version="1.0" encoding="utf-8"?>
<calcChain xmlns="http://schemas.openxmlformats.org/spreadsheetml/2006/main">
  <c r="I55" i="10"/>
  <c r="I56"/>
  <c r="I53"/>
  <c r="I32"/>
  <c r="Y52" i="3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Y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I41" i="10"/>
  <c r="I42"/>
  <c r="I43"/>
  <c r="I44"/>
  <c r="I45"/>
  <c r="I46"/>
  <c r="I47"/>
  <c r="I48"/>
  <c r="I49"/>
  <c r="I50"/>
  <c r="I51"/>
  <c r="I52"/>
  <c r="I54"/>
  <c r="Y6" i="3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"/>
  <c r="Y4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I36" i="10"/>
  <c r="I37"/>
  <c r="I38"/>
  <c r="I39"/>
  <c r="I40"/>
  <c r="I11"/>
  <c r="I33"/>
  <c r="I34"/>
  <c r="I35"/>
  <c r="I31"/>
  <c r="I19"/>
  <c r="W47" i="3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I24" i="10"/>
  <c r="I25"/>
  <c r="I22"/>
  <c r="I23"/>
  <c r="I26"/>
  <c r="I27"/>
  <c r="I28"/>
  <c r="I29"/>
  <c r="I30"/>
  <c r="I20"/>
  <c r="I21"/>
  <c r="I13"/>
  <c r="I14"/>
  <c r="I15"/>
  <c r="I16"/>
  <c r="I17"/>
  <c r="I18"/>
  <c r="I12"/>
  <c r="W45" i="3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I10" i="10"/>
  <c r="W43" i="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I5" i="10"/>
  <c r="I6"/>
  <c r="I7"/>
  <c r="I8"/>
  <c r="I9"/>
  <c r="W5" i="3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I4" i="10"/>
  <c r="V41" i="3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M11" i="10"/>
  <c r="M10"/>
  <c r="M9"/>
  <c r="M8"/>
  <c r="M7"/>
  <c r="M6"/>
  <c r="M5"/>
  <c r="M4"/>
  <c r="M3"/>
  <c r="M2"/>
  <c r="C36" i="9"/>
  <c r="C37" s="1"/>
  <c r="C38" s="1"/>
  <c r="C39" s="1"/>
  <c r="C40" s="1"/>
  <c r="C41" s="1"/>
  <c r="C42" s="1"/>
  <c r="C43" s="1"/>
  <c r="C44" s="1"/>
  <c r="C45" s="1"/>
  <c r="C46" s="1"/>
  <c r="C47" s="1"/>
  <c r="C13"/>
  <c r="C14" s="1"/>
  <c r="C15" s="1"/>
  <c r="C16" s="1"/>
  <c r="C17" s="1"/>
  <c r="C18" s="1"/>
  <c r="C19" s="1"/>
  <c r="C20" s="1"/>
  <c r="C21" s="1"/>
  <c r="C22" s="1"/>
  <c r="C23" s="1"/>
  <c r="C24" s="1"/>
  <c r="H192" i="5"/>
  <c r="H193"/>
  <c r="H194"/>
  <c r="H195"/>
  <c r="H196"/>
  <c r="H197"/>
  <c r="H185"/>
  <c r="X52" i="3" l="1"/>
  <c r="Z52" s="1"/>
  <c r="X51"/>
  <c r="Z51" s="1"/>
  <c r="X50"/>
  <c r="Z50" s="1"/>
  <c r="X49"/>
  <c r="Z49" s="1"/>
  <c r="X48"/>
  <c r="Z48" s="1"/>
  <c r="X47"/>
  <c r="Z47" s="1"/>
  <c r="X46"/>
  <c r="Z46" s="1"/>
  <c r="X45"/>
  <c r="Z45" s="1"/>
  <c r="X44"/>
  <c r="Z44" s="1"/>
  <c r="X43"/>
  <c r="Z43" s="1"/>
  <c r="X42"/>
  <c r="Z42" s="1"/>
  <c r="X24"/>
  <c r="Z24" s="1"/>
  <c r="X25"/>
  <c r="Z25" s="1"/>
  <c r="X26"/>
  <c r="Z26" s="1"/>
  <c r="X27"/>
  <c r="Z27" s="1"/>
  <c r="X28"/>
  <c r="Z28" s="1"/>
  <c r="X29"/>
  <c r="Z29" s="1"/>
  <c r="X30"/>
  <c r="Z30" s="1"/>
  <c r="X31"/>
  <c r="Z31" s="1"/>
  <c r="X32"/>
  <c r="Z32" s="1"/>
  <c r="X33"/>
  <c r="Z33" s="1"/>
  <c r="X34"/>
  <c r="Z34" s="1"/>
  <c r="X35"/>
  <c r="Z35" s="1"/>
  <c r="X36"/>
  <c r="Z36" s="1"/>
  <c r="X16"/>
  <c r="Z16" s="1"/>
  <c r="X17"/>
  <c r="Z17" s="1"/>
  <c r="X18"/>
  <c r="Z18" s="1"/>
  <c r="X19"/>
  <c r="Z19" s="1"/>
  <c r="X20"/>
  <c r="Z20" s="1"/>
  <c r="X21"/>
  <c r="Z21" s="1"/>
  <c r="X22"/>
  <c r="Z22" s="1"/>
  <c r="X23"/>
  <c r="Z23" s="1"/>
  <c r="X37"/>
  <c r="Z37" s="1"/>
  <c r="X38"/>
  <c r="Z38" s="1"/>
  <c r="X39"/>
  <c r="Z39" s="1"/>
  <c r="X40"/>
  <c r="Z40" s="1"/>
  <c r="X41"/>
  <c r="Z41" s="1"/>
  <c r="X4"/>
  <c r="Z4" s="1"/>
  <c r="X6"/>
  <c r="Z6" s="1"/>
  <c r="X7"/>
  <c r="Z7" s="1"/>
  <c r="X8"/>
  <c r="Z8" s="1"/>
  <c r="X9"/>
  <c r="Z9" s="1"/>
  <c r="X10"/>
  <c r="Z10" s="1"/>
  <c r="X11"/>
  <c r="Z11" s="1"/>
  <c r="X12"/>
  <c r="Z12" s="1"/>
  <c r="X13"/>
  <c r="Z13" s="1"/>
  <c r="X14"/>
  <c r="Z14" s="1"/>
  <c r="X15"/>
  <c r="Z15" s="1"/>
  <c r="X5"/>
  <c r="Z5" s="1"/>
  <c r="H171" i="5"/>
  <c r="H136"/>
  <c r="H186"/>
  <c r="H187"/>
  <c r="H188"/>
  <c r="H189"/>
  <c r="H190"/>
  <c r="H191"/>
  <c r="H184"/>
  <c r="H183"/>
  <c r="H179"/>
  <c r="H180"/>
  <c r="H181"/>
  <c r="H182"/>
  <c r="H178"/>
  <c r="H169"/>
  <c r="H170"/>
  <c r="H172" l="1"/>
  <c r="H173"/>
  <c r="H174"/>
  <c r="H175"/>
  <c r="H176"/>
  <c r="H177"/>
  <c r="H168"/>
  <c r="H164"/>
  <c r="H165"/>
  <c r="H166"/>
  <c r="H167"/>
  <c r="H160"/>
  <c r="H161"/>
  <c r="H162"/>
  <c r="H163"/>
  <c r="H152"/>
  <c r="H153"/>
  <c r="H154"/>
  <c r="H155"/>
  <c r="H156"/>
  <c r="H157"/>
  <c r="H158"/>
  <c r="H159"/>
  <c r="H151"/>
  <c r="H150"/>
  <c r="H145"/>
  <c r="H146"/>
  <c r="H147"/>
  <c r="H148"/>
  <c r="H149"/>
  <c r="H144"/>
  <c r="H143"/>
  <c r="H142"/>
  <c r="H141"/>
  <c r="H139"/>
  <c r="H138"/>
  <c r="H140"/>
  <c r="H137"/>
  <c r="H134"/>
  <c r="H133"/>
  <c r="H131"/>
  <c r="H130"/>
  <c r="H129"/>
  <c r="H128"/>
  <c r="H135"/>
  <c r="H132"/>
  <c r="H127"/>
  <c r="H126"/>
  <c r="H125"/>
  <c r="H124"/>
  <c r="H123"/>
  <c r="H122"/>
  <c r="H121"/>
  <c r="H120"/>
  <c r="H119"/>
  <c r="H118"/>
  <c r="H96"/>
  <c r="H113"/>
  <c r="H112"/>
  <c r="H114"/>
  <c r="H115"/>
  <c r="H116"/>
  <c r="H117"/>
  <c r="H111"/>
  <c r="H105"/>
  <c r="H106"/>
  <c r="H107"/>
  <c r="H108"/>
  <c r="H109"/>
  <c r="H110"/>
  <c r="H104"/>
  <c r="H97"/>
  <c r="H98"/>
  <c r="H99"/>
  <c r="H100"/>
  <c r="H101"/>
  <c r="H102"/>
  <c r="H103"/>
  <c r="H93"/>
  <c r="H94"/>
  <c r="H95"/>
  <c r="H87"/>
  <c r="H88"/>
  <c r="H89"/>
  <c r="H90"/>
  <c r="H91"/>
  <c r="H92"/>
  <c r="H86"/>
  <c r="H80"/>
  <c r="H81"/>
  <c r="H82"/>
  <c r="H83"/>
  <c r="H84"/>
  <c r="H85"/>
  <c r="H74"/>
  <c r="H75"/>
  <c r="H76"/>
  <c r="H77"/>
  <c r="H78"/>
  <c r="H79"/>
  <c r="H73"/>
  <c r="H69"/>
  <c r="H70"/>
  <c r="H71"/>
  <c r="H72"/>
  <c r="H68"/>
  <c r="H64"/>
  <c r="H65"/>
  <c r="H66"/>
  <c r="H67"/>
  <c r="H63"/>
  <c r="H62"/>
  <c r="H61"/>
  <c r="H58"/>
  <c r="H59"/>
  <c r="H60"/>
  <c r="H56"/>
  <c r="H57"/>
  <c r="H54"/>
  <c r="H55"/>
  <c r="H53"/>
  <c r="H52"/>
  <c r="H51"/>
  <c r="H48"/>
  <c r="H49"/>
  <c r="H50"/>
  <c r="L27"/>
  <c r="M27" s="1"/>
  <c r="N27" s="1"/>
  <c r="H47"/>
  <c r="H44"/>
  <c r="H45"/>
  <c r="H46"/>
  <c r="H43"/>
  <c r="L53"/>
  <c r="M53" s="1"/>
  <c r="N53" s="1"/>
  <c r="H42"/>
  <c r="H41"/>
  <c r="H6"/>
  <c r="H7"/>
  <c r="H8"/>
  <c r="L6"/>
  <c r="H40"/>
  <c r="H36"/>
  <c r="H37"/>
  <c r="H38"/>
  <c r="H39"/>
  <c r="H35"/>
  <c r="H34"/>
  <c r="H33"/>
  <c r="H32"/>
  <c r="H31"/>
  <c r="H30"/>
  <c r="L29"/>
  <c r="L30"/>
  <c r="L28"/>
  <c r="L33"/>
  <c r="H23"/>
  <c r="H29"/>
  <c r="H28"/>
  <c r="H27"/>
  <c r="H26"/>
  <c r="H25"/>
  <c r="H24"/>
  <c r="H22"/>
  <c r="H21"/>
  <c r="H20"/>
  <c r="H19"/>
  <c r="H18"/>
  <c r="H17"/>
  <c r="H16"/>
  <c r="H15"/>
  <c r="H14"/>
  <c r="H13"/>
  <c r="H12"/>
  <c r="H11"/>
  <c r="H10"/>
  <c r="H5"/>
  <c r="H9"/>
  <c r="H4"/>
  <c r="L11"/>
  <c r="L10"/>
  <c r="L7"/>
  <c r="H131" i="6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N44"/>
  <c r="O44" s="1"/>
  <c r="L44"/>
  <c r="H44"/>
  <c r="N43"/>
  <c r="L43"/>
  <c r="M43" s="1"/>
  <c r="H43"/>
  <c r="N42"/>
  <c r="L42"/>
  <c r="H42"/>
  <c r="N41"/>
  <c r="L41"/>
  <c r="M41" s="1"/>
  <c r="H41"/>
  <c r="N40"/>
  <c r="L40"/>
  <c r="M40"/>
  <c r="H40"/>
  <c r="N39"/>
  <c r="L39"/>
  <c r="M39" s="1"/>
  <c r="H39"/>
  <c r="N38"/>
  <c r="O38" s="1"/>
  <c r="L38"/>
  <c r="M38"/>
  <c r="H38"/>
  <c r="N37"/>
  <c r="L37"/>
  <c r="H37"/>
  <c r="N36"/>
  <c r="L36"/>
  <c r="M36" s="1"/>
  <c r="H36"/>
  <c r="N35"/>
  <c r="O35" s="1"/>
  <c r="M35"/>
  <c r="L35"/>
  <c r="H35"/>
  <c r="N34"/>
  <c r="L34"/>
  <c r="M34" s="1"/>
  <c r="H34"/>
  <c r="N33"/>
  <c r="L33"/>
  <c r="M33"/>
  <c r="H33"/>
  <c r="N32"/>
  <c r="O32" s="1"/>
  <c r="L32"/>
  <c r="M32"/>
  <c r="H32"/>
  <c r="N31"/>
  <c r="L31"/>
  <c r="M31"/>
  <c r="H31"/>
  <c r="N30"/>
  <c r="L30"/>
  <c r="M30" s="1"/>
  <c r="H30"/>
  <c r="N29"/>
  <c r="L29"/>
  <c r="M29"/>
  <c r="H29"/>
  <c r="N28"/>
  <c r="O28" s="1"/>
  <c r="L28"/>
  <c r="M28"/>
  <c r="H28"/>
  <c r="N27"/>
  <c r="L27"/>
  <c r="M27" s="1"/>
  <c r="H27"/>
  <c r="N26"/>
  <c r="L26"/>
  <c r="M26"/>
  <c r="H26"/>
  <c r="N25"/>
  <c r="L25"/>
  <c r="H25"/>
  <c r="N24"/>
  <c r="L24"/>
  <c r="M24" s="1"/>
  <c r="H24"/>
  <c r="N23"/>
  <c r="L23"/>
  <c r="M23" s="1"/>
  <c r="H23"/>
  <c r="N22"/>
  <c r="L22"/>
  <c r="M22" s="1"/>
  <c r="H22"/>
  <c r="N21"/>
  <c r="L21"/>
  <c r="H21"/>
  <c r="N20"/>
  <c r="O20" s="1"/>
  <c r="L20"/>
  <c r="M20"/>
  <c r="H20"/>
  <c r="N19"/>
  <c r="L19"/>
  <c r="M19" s="1"/>
  <c r="H19"/>
  <c r="N18"/>
  <c r="L18"/>
  <c r="M18"/>
  <c r="H18"/>
  <c r="N17"/>
  <c r="L17"/>
  <c r="H17"/>
  <c r="N16"/>
  <c r="L16"/>
  <c r="M16" s="1"/>
  <c r="H16"/>
  <c r="N15"/>
  <c r="O15" s="1"/>
  <c r="M15"/>
  <c r="L15"/>
  <c r="H15"/>
  <c r="N14"/>
  <c r="L14"/>
  <c r="M14" s="1"/>
  <c r="H14"/>
  <c r="N13"/>
  <c r="L13"/>
  <c r="H13"/>
  <c r="H12"/>
  <c r="H11"/>
  <c r="L10"/>
  <c r="K10"/>
  <c r="H10"/>
  <c r="L9"/>
  <c r="K9"/>
  <c r="H9"/>
  <c r="L8"/>
  <c r="K8"/>
  <c r="H8"/>
  <c r="L7"/>
  <c r="K7"/>
  <c r="H7"/>
  <c r="L6"/>
  <c r="K6"/>
  <c r="H6"/>
  <c r="L5"/>
  <c r="K5"/>
  <c r="H5"/>
  <c r="L4"/>
  <c r="K4"/>
  <c r="H4"/>
  <c r="L3"/>
  <c r="K3"/>
  <c r="L2"/>
  <c r="K2"/>
  <c r="L20" i="5"/>
  <c r="M20" s="1"/>
  <c r="N20" s="1"/>
  <c r="L18"/>
  <c r="M18" s="1"/>
  <c r="N18" s="1"/>
  <c r="L31"/>
  <c r="M31" s="1"/>
  <c r="N31" s="1"/>
  <c r="L32"/>
  <c r="M32" s="1"/>
  <c r="N32" s="1"/>
  <c r="L23"/>
  <c r="M23" s="1"/>
  <c r="N23" s="1"/>
  <c r="L34"/>
  <c r="M34" s="1"/>
  <c r="N34" s="1"/>
  <c r="L21"/>
  <c r="M21" s="1"/>
  <c r="N21" s="1"/>
  <c r="L24"/>
  <c r="M24" s="1"/>
  <c r="N24" s="1"/>
  <c r="L35"/>
  <c r="M35" s="1"/>
  <c r="L36"/>
  <c r="M36" s="1"/>
  <c r="N36" s="1"/>
  <c r="L37"/>
  <c r="M37" s="1"/>
  <c r="N37" s="1"/>
  <c r="L38"/>
  <c r="M38" s="1"/>
  <c r="L39"/>
  <c r="M39" s="1"/>
  <c r="N39" s="1"/>
  <c r="L40"/>
  <c r="M40" s="1"/>
  <c r="N40" s="1"/>
  <c r="L41"/>
  <c r="M41" s="1"/>
  <c r="N41" s="1"/>
  <c r="L42"/>
  <c r="M42" s="1"/>
  <c r="N42" s="1"/>
  <c r="L43"/>
  <c r="M43" s="1"/>
  <c r="N43" s="1"/>
  <c r="L25"/>
  <c r="M25" s="1"/>
  <c r="N25" s="1"/>
  <c r="L44"/>
  <c r="M44" s="1"/>
  <c r="N44" s="1"/>
  <c r="L45"/>
  <c r="M45" s="1"/>
  <c r="N45" s="1"/>
  <c r="L46"/>
  <c r="M46" s="1"/>
  <c r="N46" s="1"/>
  <c r="L47"/>
  <c r="M47" s="1"/>
  <c r="N47" s="1"/>
  <c r="L48"/>
  <c r="M48" s="1"/>
  <c r="N48" s="1"/>
  <c r="L49"/>
  <c r="M49" s="1"/>
  <c r="N49" s="1"/>
  <c r="L50"/>
  <c r="M50" s="1"/>
  <c r="N50" s="1"/>
  <c r="L51"/>
  <c r="M51" s="1"/>
  <c r="N51" s="1"/>
  <c r="L52"/>
  <c r="M52" s="1"/>
  <c r="N52" s="1"/>
  <c r="L19"/>
  <c r="M19" s="1"/>
  <c r="L26"/>
  <c r="M26" s="1"/>
  <c r="N26" s="1"/>
  <c r="L22"/>
  <c r="M22" s="1"/>
  <c r="N22" s="1"/>
  <c r="L17"/>
  <c r="M17" s="1"/>
  <c r="N17" s="1"/>
  <c r="L3"/>
  <c r="L4"/>
  <c r="L5"/>
  <c r="L8"/>
  <c r="L9"/>
  <c r="L2"/>
  <c r="H166" i="4"/>
  <c r="H165"/>
  <c r="H156"/>
  <c r="H164"/>
  <c r="H163"/>
  <c r="H162"/>
  <c r="H161"/>
  <c r="H160"/>
  <c r="H159"/>
  <c r="H158"/>
  <c r="H157"/>
  <c r="H154"/>
  <c r="H153"/>
  <c r="H152"/>
  <c r="H149"/>
  <c r="H151"/>
  <c r="H150"/>
  <c r="H148"/>
  <c r="H120"/>
  <c r="H105"/>
  <c r="N13"/>
  <c r="N14"/>
  <c r="O14" s="1"/>
  <c r="N15"/>
  <c r="N16"/>
  <c r="N17"/>
  <c r="N19"/>
  <c r="N18"/>
  <c r="N20"/>
  <c r="N21"/>
  <c r="O21" s="1"/>
  <c r="N22"/>
  <c r="O22" s="1"/>
  <c r="N23"/>
  <c r="N26"/>
  <c r="N24"/>
  <c r="N25"/>
  <c r="O25" s="1"/>
  <c r="N28"/>
  <c r="N27"/>
  <c r="N30"/>
  <c r="O30" s="1"/>
  <c r="N31"/>
  <c r="O31" s="1"/>
  <c r="N32"/>
  <c r="O32" s="1"/>
  <c r="N29"/>
  <c r="N33"/>
  <c r="O33" s="1"/>
  <c r="N36"/>
  <c r="N34"/>
  <c r="N35"/>
  <c r="O35" s="1"/>
  <c r="N37"/>
  <c r="O37" s="1"/>
  <c r="N38"/>
  <c r="N39"/>
  <c r="O39" s="1"/>
  <c r="N12"/>
  <c r="O12" s="1"/>
  <c r="L3"/>
  <c r="L4"/>
  <c r="L5"/>
  <c r="L6"/>
  <c r="L7"/>
  <c r="L8"/>
  <c r="L9"/>
  <c r="L2"/>
  <c r="L13"/>
  <c r="O13" s="1"/>
  <c r="L14"/>
  <c r="L15"/>
  <c r="L16"/>
  <c r="O16" s="1"/>
  <c r="L17"/>
  <c r="L19"/>
  <c r="L18"/>
  <c r="L20"/>
  <c r="O20" s="1"/>
  <c r="L21"/>
  <c r="L22"/>
  <c r="L23"/>
  <c r="L26"/>
  <c r="L24"/>
  <c r="L25"/>
  <c r="L28"/>
  <c r="L27"/>
  <c r="L30"/>
  <c r="L31"/>
  <c r="L32"/>
  <c r="L29"/>
  <c r="L33"/>
  <c r="L36"/>
  <c r="L34"/>
  <c r="L35"/>
  <c r="L37"/>
  <c r="L38"/>
  <c r="L39"/>
  <c r="L12"/>
  <c r="K3"/>
  <c r="K4"/>
  <c r="K5"/>
  <c r="K6"/>
  <c r="K7"/>
  <c r="K8"/>
  <c r="K9"/>
  <c r="K2"/>
  <c r="H139"/>
  <c r="H138"/>
  <c r="H137"/>
  <c r="H136"/>
  <c r="H147"/>
  <c r="H146"/>
  <c r="H145"/>
  <c r="H144"/>
  <c r="H143"/>
  <c r="H142"/>
  <c r="H141"/>
  <c r="H140"/>
  <c r="H135"/>
  <c r="H134"/>
  <c r="H133"/>
  <c r="H132"/>
  <c r="H131"/>
  <c r="H130"/>
  <c r="H126"/>
  <c r="H129"/>
  <c r="H128"/>
  <c r="H127"/>
  <c r="H125"/>
  <c r="H124"/>
  <c r="H123"/>
  <c r="H122"/>
  <c r="H121"/>
  <c r="H118"/>
  <c r="H119"/>
  <c r="H111"/>
  <c r="H116"/>
  <c r="H115"/>
  <c r="H114"/>
  <c r="H113"/>
  <c r="H112"/>
  <c r="H110"/>
  <c r="H109"/>
  <c r="H108"/>
  <c r="H107"/>
  <c r="H106"/>
  <c r="H43"/>
  <c r="H42"/>
  <c r="H103"/>
  <c r="H101"/>
  <c r="H100"/>
  <c r="H99"/>
  <c r="H98"/>
  <c r="H97"/>
  <c r="H96"/>
  <c r="H95"/>
  <c r="H94"/>
  <c r="H93"/>
  <c r="H104"/>
  <c r="H102"/>
  <c r="H63"/>
  <c r="H92"/>
  <c r="H91"/>
  <c r="H90"/>
  <c r="H89"/>
  <c r="H88"/>
  <c r="H87"/>
  <c r="H86"/>
  <c r="H85"/>
  <c r="H84"/>
  <c r="H83"/>
  <c r="H81"/>
  <c r="H79"/>
  <c r="H80"/>
  <c r="H78"/>
  <c r="H77"/>
  <c r="H75"/>
  <c r="H76"/>
  <c r="H74"/>
  <c r="H73"/>
  <c r="H72"/>
  <c r="H71"/>
  <c r="H70"/>
  <c r="H69"/>
  <c r="H68"/>
  <c r="H67"/>
  <c r="H66"/>
  <c r="H65"/>
  <c r="H64"/>
  <c r="H62"/>
  <c r="H61"/>
  <c r="H60"/>
  <c r="H59"/>
  <c r="H58"/>
  <c r="H57"/>
  <c r="H56"/>
  <c r="H55"/>
  <c r="H54"/>
  <c r="H53"/>
  <c r="H52"/>
  <c r="H51"/>
  <c r="H50"/>
  <c r="H49"/>
  <c r="H48"/>
  <c r="H45"/>
  <c r="H46"/>
  <c r="H47"/>
  <c r="H44"/>
  <c r="H41"/>
  <c r="H40"/>
  <c r="H39"/>
  <c r="H38"/>
  <c r="H37"/>
  <c r="H36"/>
  <c r="H35"/>
  <c r="H34"/>
  <c r="H33"/>
  <c r="H32"/>
  <c r="H31"/>
  <c r="H30"/>
  <c r="H29"/>
  <c r="H28"/>
  <c r="H27"/>
  <c r="H23"/>
  <c r="H14"/>
  <c r="H13"/>
  <c r="H20"/>
  <c r="H24"/>
  <c r="H25"/>
  <c r="H26"/>
  <c r="H22"/>
  <c r="H21"/>
  <c r="H15"/>
  <c r="H16"/>
  <c r="H17"/>
  <c r="H18"/>
  <c r="H19"/>
  <c r="H12"/>
  <c r="H11"/>
  <c r="H10"/>
  <c r="H7"/>
  <c r="H8"/>
  <c r="H9"/>
  <c r="H6"/>
  <c r="H5"/>
  <c r="H4"/>
  <c r="H169" i="2"/>
  <c r="H168"/>
  <c r="H167"/>
  <c r="H166"/>
  <c r="H165"/>
  <c r="H159"/>
  <c r="H155"/>
  <c r="H153"/>
  <c r="H152"/>
  <c r="H154"/>
  <c r="H156"/>
  <c r="H157"/>
  <c r="H158"/>
  <c r="H160"/>
  <c r="H161"/>
  <c r="H162"/>
  <c r="H151"/>
  <c r="H164"/>
  <c r="H163"/>
  <c r="H150"/>
  <c r="H149"/>
  <c r="H148"/>
  <c r="H147"/>
  <c r="H146"/>
  <c r="H145"/>
  <c r="H144"/>
  <c r="H143"/>
  <c r="H142"/>
  <c r="H141"/>
  <c r="H140"/>
  <c r="H139"/>
  <c r="K36"/>
  <c r="M36" s="1"/>
  <c r="K25"/>
  <c r="M25" s="1"/>
  <c r="K34"/>
  <c r="M34" s="1"/>
  <c r="K35"/>
  <c r="M35" s="1"/>
  <c r="K30"/>
  <c r="M30" s="1"/>
  <c r="K29"/>
  <c r="M29" s="1"/>
  <c r="K16"/>
  <c r="M16" s="1"/>
  <c r="K24"/>
  <c r="M24" s="1"/>
  <c r="K28"/>
  <c r="M28" s="1"/>
  <c r="K33"/>
  <c r="M33" s="1"/>
  <c r="K32"/>
  <c r="M32" s="1"/>
  <c r="K22"/>
  <c r="M22" s="1"/>
  <c r="K26"/>
  <c r="M26" s="1"/>
  <c r="K27"/>
  <c r="M27" s="1"/>
  <c r="K17"/>
  <c r="M17" s="1"/>
  <c r="K18"/>
  <c r="M18" s="1"/>
  <c r="K19"/>
  <c r="M19" s="1"/>
  <c r="K13"/>
  <c r="M13" s="1"/>
  <c r="K12"/>
  <c r="M12" s="1"/>
  <c r="K20"/>
  <c r="M20" s="1"/>
  <c r="K14"/>
  <c r="M14" s="1"/>
  <c r="K21"/>
  <c r="M21" s="1"/>
  <c r="K23"/>
  <c r="M23" s="1"/>
  <c r="K15"/>
  <c r="M15" s="1"/>
  <c r="K31"/>
  <c r="M31" s="1"/>
  <c r="K11"/>
  <c r="M11" s="1"/>
  <c r="K8"/>
  <c r="K7"/>
  <c r="K6"/>
  <c r="K4"/>
  <c r="K5"/>
  <c r="K3"/>
  <c r="H92"/>
  <c r="H133"/>
  <c r="H65"/>
  <c r="H59"/>
  <c r="H137"/>
  <c r="H136"/>
  <c r="H135"/>
  <c r="H134"/>
  <c r="H132"/>
  <c r="H131"/>
  <c r="H130"/>
  <c r="H124"/>
  <c r="H123"/>
  <c r="H122"/>
  <c r="H121"/>
  <c r="H120"/>
  <c r="H119"/>
  <c r="H118"/>
  <c r="H129"/>
  <c r="H128"/>
  <c r="H127"/>
  <c r="H126"/>
  <c r="H125"/>
  <c r="H117"/>
  <c r="H116"/>
  <c r="H115"/>
  <c r="H114"/>
  <c r="H113"/>
  <c r="H112"/>
  <c r="H111"/>
  <c r="H102"/>
  <c r="H101"/>
  <c r="H100"/>
  <c r="H99"/>
  <c r="H108"/>
  <c r="H109"/>
  <c r="H107"/>
  <c r="H106"/>
  <c r="H105"/>
  <c r="H104"/>
  <c r="H103"/>
  <c r="H98"/>
  <c r="H97"/>
  <c r="H96"/>
  <c r="H95"/>
  <c r="H94"/>
  <c r="H93"/>
  <c r="H23"/>
  <c r="H84"/>
  <c r="H91"/>
  <c r="H90"/>
  <c r="H89"/>
  <c r="H88"/>
  <c r="H87"/>
  <c r="H86"/>
  <c r="H85"/>
  <c r="H83"/>
  <c r="H82"/>
  <c r="H81"/>
  <c r="H75"/>
  <c r="H76"/>
  <c r="H78"/>
  <c r="H77"/>
  <c r="H74"/>
  <c r="H73"/>
  <c r="H72"/>
  <c r="H71"/>
  <c r="H70"/>
  <c r="H69"/>
  <c r="H67"/>
  <c r="H66"/>
  <c r="H64"/>
  <c r="H63"/>
  <c r="H60"/>
  <c r="H68"/>
  <c r="H58"/>
  <c r="H49"/>
  <c r="H48"/>
  <c r="H5"/>
  <c r="H129" i="1"/>
  <c r="H57" i="2"/>
  <c r="H56"/>
  <c r="H55"/>
  <c r="H54"/>
  <c r="H53"/>
  <c r="H52"/>
  <c r="H51"/>
  <c r="H50"/>
  <c r="H46"/>
  <c r="H47"/>
  <c r="H45"/>
  <c r="H39"/>
  <c r="H44"/>
  <c r="H43"/>
  <c r="H40"/>
  <c r="H38"/>
  <c r="H37"/>
  <c r="H36"/>
  <c r="H24"/>
  <c r="H25"/>
  <c r="H26"/>
  <c r="H27"/>
  <c r="H28"/>
  <c r="H29"/>
  <c r="H30"/>
  <c r="H31"/>
  <c r="H32"/>
  <c r="H33"/>
  <c r="H34"/>
  <c r="H35"/>
  <c r="H22"/>
  <c r="H21"/>
  <c r="H20"/>
  <c r="H19"/>
  <c r="H18"/>
  <c r="H17"/>
  <c r="H16"/>
  <c r="H15"/>
  <c r="H14"/>
  <c r="H8"/>
  <c r="H9"/>
  <c r="H4"/>
  <c r="H13"/>
  <c r="H12"/>
  <c r="H11"/>
  <c r="H10"/>
  <c r="H7"/>
  <c r="H6"/>
  <c r="H138" i="1"/>
  <c r="H139"/>
  <c r="H141"/>
  <c r="H140"/>
  <c r="H137"/>
  <c r="H136"/>
  <c r="H135"/>
  <c r="H134"/>
  <c r="H133"/>
  <c r="H132"/>
  <c r="H131"/>
  <c r="H130"/>
  <c r="H127"/>
  <c r="H128"/>
  <c r="H126"/>
  <c r="H125"/>
  <c r="H122"/>
  <c r="H124"/>
  <c r="H123"/>
  <c r="H121"/>
  <c r="H120"/>
  <c r="H119"/>
  <c r="H118"/>
  <c r="H114"/>
  <c r="H117"/>
  <c r="H116"/>
  <c r="H115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84"/>
  <c r="H83"/>
  <c r="H93"/>
  <c r="H92"/>
  <c r="H91"/>
  <c r="H90"/>
  <c r="H89"/>
  <c r="H88"/>
  <c r="H87"/>
  <c r="H86"/>
  <c r="H85"/>
  <c r="H82"/>
  <c r="H81"/>
  <c r="H78"/>
  <c r="H79"/>
  <c r="H75"/>
  <c r="H76"/>
  <c r="H74"/>
  <c r="H80"/>
  <c r="H77"/>
  <c r="H73"/>
  <c r="H72"/>
  <c r="H71"/>
  <c r="H70"/>
  <c r="H67"/>
  <c r="H68"/>
  <c r="H69"/>
  <c r="H66"/>
  <c r="H65"/>
  <c r="H64"/>
  <c r="H63"/>
  <c r="H62"/>
  <c r="H61"/>
  <c r="H60"/>
  <c r="H59"/>
  <c r="H58"/>
  <c r="H57"/>
  <c r="H56"/>
  <c r="H55"/>
  <c r="H54"/>
  <c r="H53"/>
  <c r="H51"/>
  <c r="H45"/>
  <c r="H44"/>
  <c r="H43"/>
  <c r="H52"/>
  <c r="H50"/>
  <c r="H49"/>
  <c r="H48"/>
  <c r="H47"/>
  <c r="H46"/>
  <c r="H42"/>
  <c r="H41"/>
  <c r="H40"/>
  <c r="H39"/>
  <c r="H38"/>
  <c r="H37"/>
  <c r="H36"/>
  <c r="H35"/>
  <c r="H34"/>
  <c r="H33"/>
  <c r="H32"/>
  <c r="H31"/>
  <c r="H30"/>
  <c r="H29"/>
  <c r="H28"/>
  <c r="H27"/>
  <c r="H20"/>
  <c r="H19"/>
  <c r="H5"/>
  <c r="H6"/>
  <c r="H7"/>
  <c r="H8"/>
  <c r="H9"/>
  <c r="H10"/>
  <c r="H11"/>
  <c r="H12"/>
  <c r="H13"/>
  <c r="H14"/>
  <c r="H15"/>
  <c r="H16"/>
  <c r="H17"/>
  <c r="H21"/>
  <c r="H22"/>
  <c r="H23"/>
  <c r="H24"/>
  <c r="H25"/>
  <c r="H26"/>
  <c r="H18"/>
  <c r="H4"/>
  <c r="M44" i="6"/>
  <c r="M42"/>
  <c r="M13"/>
  <c r="M17"/>
  <c r="M21"/>
  <c r="M25"/>
  <c r="M37"/>
  <c r="O37"/>
  <c r="M30" i="5"/>
  <c r="N30" s="1"/>
  <c r="M29"/>
  <c r="N29" s="1"/>
  <c r="M28"/>
  <c r="N28" s="1"/>
  <c r="M33"/>
  <c r="N33" s="1"/>
  <c r="O40" i="6" l="1"/>
  <c r="O33"/>
  <c r="O31"/>
  <c r="O34" i="4"/>
  <c r="O28"/>
  <c r="O24"/>
  <c r="O23"/>
  <c r="O19"/>
  <c r="O29" i="6"/>
  <c r="O29" i="4"/>
  <c r="O18"/>
  <c r="O17"/>
  <c r="O15"/>
  <c r="O13" i="6"/>
  <c r="O19"/>
  <c r="O24"/>
  <c r="O27"/>
  <c r="O34"/>
  <c r="O26"/>
  <c r="O18"/>
  <c r="O25"/>
  <c r="O17"/>
  <c r="O38" i="4"/>
  <c r="O36"/>
  <c r="O27"/>
  <c r="O26"/>
  <c r="O21" i="6"/>
  <c r="O23"/>
  <c r="O39"/>
  <c r="O42"/>
  <c r="N19" i="5"/>
  <c r="N35"/>
  <c r="N38"/>
  <c r="O43" i="6"/>
  <c r="O36"/>
  <c r="O22"/>
  <c r="O16"/>
  <c r="O30"/>
  <c r="O14"/>
  <c r="O41"/>
</calcChain>
</file>

<file path=xl/comments1.xml><?xml version="1.0" encoding="utf-8"?>
<comments xmlns="http://schemas.openxmlformats.org/spreadsheetml/2006/main">
  <authors>
    <author>Rom</author>
  </authors>
  <commentList>
    <comment ref="M11" authorId="0">
      <text>
        <r>
          <rPr>
            <b/>
            <sz val="9"/>
            <color indexed="81"/>
            <rFont val="Tahoma"/>
            <family val="2"/>
          </rPr>
          <t>Triathlons et duathlons relais ou par équipe, run&amp;bike</t>
        </r>
      </text>
    </comment>
  </commentList>
</comments>
</file>

<file path=xl/comments2.xml><?xml version="1.0" encoding="utf-8"?>
<comments xmlns="http://schemas.openxmlformats.org/spreadsheetml/2006/main">
  <authors>
    <author>Rom</author>
  </authors>
  <commentList>
    <comment ref="M12" authorId="0">
      <text>
        <r>
          <rPr>
            <b/>
            <sz val="9"/>
            <color indexed="81"/>
            <rFont val="Tahoma"/>
            <family val="2"/>
          </rPr>
          <t>Triathlons et duathlons relais ou par équipe, run&amp;bike</t>
        </r>
      </text>
    </comment>
  </commentList>
</comments>
</file>

<file path=xl/comments3.xml><?xml version="1.0" encoding="utf-8"?>
<comments xmlns="http://schemas.openxmlformats.org/spreadsheetml/2006/main">
  <authors>
    <author>Rom</author>
  </authors>
  <commentList>
    <comment ref="M16" authorId="0">
      <text>
        <r>
          <rPr>
            <b/>
            <sz val="9"/>
            <color indexed="81"/>
            <rFont val="Tahoma"/>
            <family val="2"/>
          </rPr>
          <t>Triathlons et duathlons relais ou par équipe, run&amp;bike</t>
        </r>
      </text>
    </comment>
  </commentList>
</comments>
</file>

<file path=xl/comments4.xml><?xml version="1.0" encoding="utf-8"?>
<comments xmlns="http://schemas.openxmlformats.org/spreadsheetml/2006/main">
  <authors>
    <author>Rom</author>
  </authors>
  <commentList>
    <comment ref="N17" authorId="0">
      <text>
        <r>
          <rPr>
            <b/>
            <sz val="9"/>
            <color indexed="81"/>
            <rFont val="Tahoma"/>
            <family val="2"/>
          </rPr>
          <t>Triathlons et duathlons relais ou par équipe, run&amp;bike</t>
        </r>
      </text>
    </comment>
  </commentList>
</comments>
</file>

<file path=xl/sharedStrings.xml><?xml version="1.0" encoding="utf-8"?>
<sst xmlns="http://schemas.openxmlformats.org/spreadsheetml/2006/main" count="2433" uniqueCount="472">
  <si>
    <t>Résultats triathlon FLK</t>
  </si>
  <si>
    <t>Date</t>
  </si>
  <si>
    <t>Epreuve</t>
  </si>
  <si>
    <t>Lieu</t>
  </si>
  <si>
    <t>Athlète(s)</t>
  </si>
  <si>
    <t>Place</t>
  </si>
  <si>
    <t>Participants</t>
  </si>
  <si>
    <t>Quéven</t>
  </si>
  <si>
    <t>Run &amp; Bike</t>
  </si>
  <si>
    <t>Y.Gaudin / D.Talvas</t>
  </si>
  <si>
    <t>S.Iziquel/ P.Bellesoeur</t>
  </si>
  <si>
    <t>A.Le Trionnaire / S.lieury</t>
  </si>
  <si>
    <t>Melgven</t>
  </si>
  <si>
    <t>Trail</t>
  </si>
  <si>
    <t>Distance</t>
  </si>
  <si>
    <t>P.Bellesoeur</t>
  </si>
  <si>
    <t>R.Brégeot</t>
  </si>
  <si>
    <t>A.Chailloux</t>
  </si>
  <si>
    <t>S.Le Tallec</t>
  </si>
  <si>
    <t>S.Iziquel</t>
  </si>
  <si>
    <t>Baud</t>
  </si>
  <si>
    <t>L.Tual</t>
  </si>
  <si>
    <t>M.Le Fur</t>
  </si>
  <si>
    <t>Plouay</t>
  </si>
  <si>
    <t>D.Bécret / E.Le Bihan</t>
  </si>
  <si>
    <t>Plouhinec</t>
  </si>
  <si>
    <t>Y.Tanguy</t>
  </si>
  <si>
    <t>P.Yvain</t>
  </si>
  <si>
    <t>V.Le Gall</t>
  </si>
  <si>
    <t>M.Stéphant</t>
  </si>
  <si>
    <t>L.Le Du</t>
  </si>
  <si>
    <t>H.Le Creff</t>
  </si>
  <si>
    <t>Grand-Champ</t>
  </si>
  <si>
    <t>A.Chailloux / X.Ferradoux</t>
  </si>
  <si>
    <t>% place</t>
  </si>
  <si>
    <t>Camors</t>
  </si>
  <si>
    <t>Gourin</t>
  </si>
  <si>
    <t>Duathlon</t>
  </si>
  <si>
    <t>LD</t>
  </si>
  <si>
    <t>D.Talvas</t>
  </si>
  <si>
    <t>Sprint</t>
  </si>
  <si>
    <t>C.Stéphant</t>
  </si>
  <si>
    <t>A.Le Trionnaire</t>
  </si>
  <si>
    <t>Penquesten</t>
  </si>
  <si>
    <t>Foulée</t>
  </si>
  <si>
    <t>P.Le Falher</t>
  </si>
  <si>
    <t>Cléguer</t>
  </si>
  <si>
    <t>Noz Trail</t>
  </si>
  <si>
    <t>A.Le Royer</t>
  </si>
  <si>
    <t>S.Mentec</t>
  </si>
  <si>
    <t>Paris</t>
  </si>
  <si>
    <t>Marathon</t>
  </si>
  <si>
    <t>B.Siohan</t>
  </si>
  <si>
    <t>Nantes</t>
  </si>
  <si>
    <t>Trégunc</t>
  </si>
  <si>
    <t>Triathlon</t>
  </si>
  <si>
    <t>Pontivy</t>
  </si>
  <si>
    <t>Duathlon par équipe</t>
  </si>
  <si>
    <t>5/20/2,5</t>
  </si>
  <si>
    <t>Eq 2 : M.Stéphant/P.Le Falher/M.Guénet/F.Zabé/L.Tual</t>
  </si>
  <si>
    <t>Eq 3 : D.Doussal/D.Bécret/S.Robert/L.Le Du/ R.Brégeot</t>
  </si>
  <si>
    <t>S.Bourges</t>
  </si>
  <si>
    <t>F.Zabé</t>
  </si>
  <si>
    <t>CD</t>
  </si>
  <si>
    <t>A.Lopez</t>
  </si>
  <si>
    <t>Damgan</t>
  </si>
  <si>
    <t>M.Guénet</t>
  </si>
  <si>
    <t>C.Miles</t>
  </si>
  <si>
    <t>Sireuil</t>
  </si>
  <si>
    <t>Y.Gaudin</t>
  </si>
  <si>
    <t>D.Bécret</t>
  </si>
  <si>
    <t>Triathlon par équipe</t>
  </si>
  <si>
    <t>Eq 1 : D.Talvas/G.Hano/P.Le Falher</t>
  </si>
  <si>
    <t>Eq 2 : A.Chailloux/A.Lopez/M.Guénet/H.Rivallan</t>
  </si>
  <si>
    <t>Eq 3 : M.Stéphant/M.Le Fur/F.Zabé/S.Robert</t>
  </si>
  <si>
    <t>Eq 4 : D.Doussal/D.Bécret/A.Le Royer/L.Le Du</t>
  </si>
  <si>
    <t>Guerlédan</t>
  </si>
  <si>
    <t>Quimper</t>
  </si>
  <si>
    <t>G.Hano</t>
  </si>
  <si>
    <t>D.Doussal</t>
  </si>
  <si>
    <t>C.Hériquet</t>
  </si>
  <si>
    <t>Feins</t>
  </si>
  <si>
    <t>Plouescat</t>
  </si>
  <si>
    <t>Larmor-Plage</t>
  </si>
  <si>
    <t>S.Robert</t>
  </si>
  <si>
    <t>Hennebont</t>
  </si>
  <si>
    <t>H.Rivallan</t>
  </si>
  <si>
    <t>Huelgoat</t>
  </si>
  <si>
    <t>Quiberon</t>
  </si>
  <si>
    <t>St-Jean-de-Luz</t>
  </si>
  <si>
    <t>La Baule</t>
  </si>
  <si>
    <t>Quistinic</t>
  </si>
  <si>
    <t>Guidel</t>
  </si>
  <si>
    <t>19/12/31</t>
  </si>
  <si>
    <t>R.Brégeot/S.Brégeot</t>
  </si>
  <si>
    <t>Guérande (44)</t>
  </si>
  <si>
    <t>Corrida</t>
  </si>
  <si>
    <t>J.Lemoine</t>
  </si>
  <si>
    <t>Nostang</t>
  </si>
  <si>
    <t>F.Fertala</t>
  </si>
  <si>
    <t>Rédené</t>
  </si>
  <si>
    <t>Pont-Scorff</t>
  </si>
  <si>
    <t>Le Pouliguen</t>
  </si>
  <si>
    <t>V.Lubac</t>
  </si>
  <si>
    <t>Y.Gaudin/D.Talvas</t>
  </si>
  <si>
    <t>J.Grelier</t>
  </si>
  <si>
    <t>Caudan</t>
  </si>
  <si>
    <t>Grandchamp</t>
  </si>
  <si>
    <t>M.Le Fur/C.Le Boullaire</t>
  </si>
  <si>
    <t>Queven</t>
  </si>
  <si>
    <t>5/30/5</t>
  </si>
  <si>
    <t>E.Guenet</t>
  </si>
  <si>
    <t>Ploemeur</t>
  </si>
  <si>
    <t>C.Mauraisin</t>
  </si>
  <si>
    <t>5/30/2,5</t>
  </si>
  <si>
    <t>Coëtquidan</t>
  </si>
  <si>
    <t>5/25/2,5</t>
  </si>
  <si>
    <t>16/87/8</t>
  </si>
  <si>
    <t>Eq 1 : D.Talvas/Y.Gaudin/P.Yvain/C.Stéphant</t>
  </si>
  <si>
    <t>Eq 1 : D.Talvas/R.Brégeot/S.Iziquel/C.Stéphant</t>
  </si>
  <si>
    <t>Eq 2 : M.Stéphant/P.Le Falher/S.Robert/F.Zabé</t>
  </si>
  <si>
    <t>Eq 3 : D.Doussal/E.Guénet/F.Fertala/J.Lemoine/J.Grelier</t>
  </si>
  <si>
    <t>Quimperlé</t>
  </si>
  <si>
    <t>H.Rivalan</t>
  </si>
  <si>
    <t>Cesson</t>
  </si>
  <si>
    <t>5/17/2,5</t>
  </si>
  <si>
    <t>C.Mauraisin/P.Barbotin</t>
  </si>
  <si>
    <t>1ère mixte</t>
  </si>
  <si>
    <t>Foulées</t>
  </si>
  <si>
    <t>Mesquer (44)</t>
  </si>
  <si>
    <t>Les Herbiers (85)</t>
  </si>
  <si>
    <t>Laval (53)</t>
  </si>
  <si>
    <t>Brest</t>
  </si>
  <si>
    <t>Sireuil (16)</t>
  </si>
  <si>
    <t>3/80/20</t>
  </si>
  <si>
    <t>ab</t>
  </si>
  <si>
    <t>Arrivants</t>
  </si>
  <si>
    <t>Sizun</t>
  </si>
  <si>
    <t>Half</t>
  </si>
  <si>
    <t>Eq 1 : D.Talvas/G.Hano/Y.Gaudin/C.Stéphant</t>
  </si>
  <si>
    <t>Eq 2 : M.Stéphant/R.Brégeot/H.Rivallan/S.Iziquel</t>
  </si>
  <si>
    <t>Eq 3 : D.Doussal/S.Robert/F.Fertala/A.Le Royer/L.Le Du</t>
  </si>
  <si>
    <t>Découverte</t>
  </si>
  <si>
    <t>St-Nazaire (44)</t>
  </si>
  <si>
    <t>Brières (44)</t>
  </si>
  <si>
    <t>Semi-marathon</t>
  </si>
  <si>
    <t>Alpes d'huez</t>
  </si>
  <si>
    <t>Embrun</t>
  </si>
  <si>
    <t>Royan</t>
  </si>
  <si>
    <t>Carnac</t>
  </si>
  <si>
    <t>10 km</t>
  </si>
  <si>
    <t>Crozon</t>
  </si>
  <si>
    <t>15 km</t>
  </si>
  <si>
    <t>St-Philbert de Grand Lieu (44)</t>
  </si>
  <si>
    <t>Triathlon vert</t>
  </si>
  <si>
    <t>Individuel</t>
  </si>
  <si>
    <t>Par équipe</t>
  </si>
  <si>
    <t>Total</t>
  </si>
  <si>
    <t>Ironman</t>
  </si>
  <si>
    <t>Vannes</t>
  </si>
  <si>
    <t>Morlaix</t>
  </si>
  <si>
    <t>Guérande</t>
  </si>
  <si>
    <t>10,8 km</t>
  </si>
  <si>
    <t>16,5 km</t>
  </si>
  <si>
    <t>D.Talvas/Y.Gaudin</t>
  </si>
  <si>
    <t>R.Brégeot/J.Lemoine</t>
  </si>
  <si>
    <t>S.Iziquel/?</t>
  </si>
  <si>
    <t>A.Le Royer/D.Doussal</t>
  </si>
  <si>
    <t>R.Vannier</t>
  </si>
  <si>
    <t>C.Rannou</t>
  </si>
  <si>
    <t>T.Morice</t>
  </si>
  <si>
    <t>St-Nazaire</t>
  </si>
  <si>
    <t>Run&amp;Bike</t>
  </si>
  <si>
    <t>A.Autret/F.Autret</t>
  </si>
  <si>
    <t>C.Mauraisin/L.Le Du</t>
  </si>
  <si>
    <t>Y.Gaudin/D.Kirion</t>
  </si>
  <si>
    <t>A.Autret</t>
  </si>
  <si>
    <t>St-André-des-eaux (44)</t>
  </si>
  <si>
    <t>Nuaillé (49)</t>
  </si>
  <si>
    <t>Sprint par équipe</t>
  </si>
  <si>
    <t>Eq 1 : Y.Gaudin/G.Hano/A.Chailloux/V.Lubac</t>
  </si>
  <si>
    <t>Eq 2 : H.Le Creff/P.Le Falher/M.Stéphant/L.Le Du</t>
  </si>
  <si>
    <t>Eq 3 : D.Doussal/D.Bécret/F.Fertala/J.Lemoine</t>
  </si>
  <si>
    <t>1h14'58"</t>
  </si>
  <si>
    <t>1h21'39"</t>
  </si>
  <si>
    <t>1h25'28"</t>
  </si>
  <si>
    <t>1h09'09"</t>
  </si>
  <si>
    <t>1h17'54"</t>
  </si>
  <si>
    <t>1h21'44"</t>
  </si>
  <si>
    <t>Lanester</t>
  </si>
  <si>
    <t>Locoal-Mendon</t>
  </si>
  <si>
    <t>Taden</t>
  </si>
  <si>
    <t>F.Huré</t>
  </si>
  <si>
    <t>Tregastel</t>
  </si>
  <si>
    <t>D.Cudon</t>
  </si>
  <si>
    <t>Relais LD</t>
  </si>
  <si>
    <t>D.Doussal/L.Le Du/P.Bellesoeur</t>
  </si>
  <si>
    <t>Natation</t>
  </si>
  <si>
    <t>Vélo</t>
  </si>
  <si>
    <t>CAP</t>
  </si>
  <si>
    <t>Eq 1 : Y.Gaudin/G.Hano/F.Huré/F.Fertala/S.Iziquel</t>
  </si>
  <si>
    <t>Eq 2 : Y.Tanguy/R.Brégeot/L.Tual/L.Le Du</t>
  </si>
  <si>
    <t>Eq 4 : D.Doussal/H.Le Creff/P.Le Falher/J.Lemoine</t>
  </si>
  <si>
    <t>Eq 3 : C.Rannou/A.Le Royer/JP.Doix/T.Morice/J.Grelier</t>
  </si>
  <si>
    <t>1h10'19"</t>
  </si>
  <si>
    <t>1h13'18"</t>
  </si>
  <si>
    <t>1h18'38"</t>
  </si>
  <si>
    <t>1h20'42"</t>
  </si>
  <si>
    <t>Callac</t>
  </si>
  <si>
    <t>Cyclo</t>
  </si>
  <si>
    <t>4h43'</t>
  </si>
  <si>
    <t>5h18"</t>
  </si>
  <si>
    <t>Pornic (44)</t>
  </si>
  <si>
    <t>St-Michel-Chef-Chef (44)</t>
  </si>
  <si>
    <t>Feins (35)</t>
  </si>
  <si>
    <t>JP.Doix</t>
  </si>
  <si>
    <t>Erquy</t>
  </si>
  <si>
    <t>Vichy</t>
  </si>
  <si>
    <t>Belle-Ile-en-Mer</t>
  </si>
  <si>
    <t>--/J.Lemoine/--</t>
  </si>
  <si>
    <t>Relais Sprint</t>
  </si>
  <si>
    <t>2012 (&lt;sept)</t>
  </si>
  <si>
    <t>2011 (&gt; oct)</t>
  </si>
  <si>
    <t>Gorges de l'Ardèche</t>
  </si>
  <si>
    <t>Landévant</t>
  </si>
  <si>
    <t>Brech</t>
  </si>
  <si>
    <t>Bannalec</t>
  </si>
  <si>
    <t>D.Talvas/--</t>
  </si>
  <si>
    <t>F.Huré/--</t>
  </si>
  <si>
    <t>T.Morice/--</t>
  </si>
  <si>
    <t>S.Iziquel/--</t>
  </si>
  <si>
    <t>nc</t>
  </si>
  <si>
    <t>Valence (Espagne)</t>
  </si>
  <si>
    <t>H.Le Creff/L.Le Du</t>
  </si>
  <si>
    <t>Y.Gaudin/Stéphane I</t>
  </si>
  <si>
    <t>C.Rannou/J.Lemoine</t>
  </si>
  <si>
    <t>G.Le Dirach</t>
  </si>
  <si>
    <t>Pluvigner</t>
  </si>
  <si>
    <t>Plouarzel</t>
  </si>
  <si>
    <t>R.Brégeot/M.Hall</t>
  </si>
  <si>
    <t>Binic</t>
  </si>
  <si>
    <t>R.Brégeot/L.Tual</t>
  </si>
  <si>
    <t>Eq 1 : F.Huré/G.Hano/S.Iziquel/L.Tual</t>
  </si>
  <si>
    <t>Eq 3 : H.Le Creff/P.Le Falher/M.Stéphant</t>
  </si>
  <si>
    <t>Eq 2 : R.Brégeot/C.Rannou/G.Le Dirach</t>
  </si>
  <si>
    <t>1h11'39"</t>
  </si>
  <si>
    <t>1h20'52"</t>
  </si>
  <si>
    <t>1h22'29"</t>
  </si>
  <si>
    <t>Rennes</t>
  </si>
  <si>
    <t>S</t>
  </si>
  <si>
    <t>M</t>
  </si>
  <si>
    <t>Priziac</t>
  </si>
  <si>
    <t>L</t>
  </si>
  <si>
    <t>D.Lecrosnier</t>
  </si>
  <si>
    <t>2012 (&gt; oct)</t>
  </si>
  <si>
    <t>Auray</t>
  </si>
  <si>
    <t>St-Aubin-du-Cormier</t>
  </si>
  <si>
    <t>Eq 1 : F.Huré/G.Hano/F.Fertala/G.Le Dirach</t>
  </si>
  <si>
    <t>Eq 2 : S.Iziquel/D.Doussal/A.Chailloux/Y.Gaudin</t>
  </si>
  <si>
    <t>Eq 3 : J.Lemoine/J.Grelier/H.Rivalan/R.Brégeot</t>
  </si>
  <si>
    <t>Eq 4 : H.Le Creff/P.Le Falher/M.Stéphant/S.Robert</t>
  </si>
  <si>
    <t>Eq 5 : A.Cariou/B.Siohan/L.Le Du</t>
  </si>
  <si>
    <t>1h09'17"</t>
  </si>
  <si>
    <t>1h12'35"</t>
  </si>
  <si>
    <t>1h13'05"</t>
  </si>
  <si>
    <t>1h16'10"</t>
  </si>
  <si>
    <t>1h16'21"</t>
  </si>
  <si>
    <t>S par équipe</t>
  </si>
  <si>
    <t>St-Suliac</t>
  </si>
  <si>
    <t>A.Cariou</t>
  </si>
  <si>
    <t>Nice</t>
  </si>
  <si>
    <t>M.Mercier</t>
  </si>
  <si>
    <t>P.Didier</t>
  </si>
  <si>
    <t>Baudreix</t>
  </si>
  <si>
    <t>XL</t>
  </si>
  <si>
    <t>Gerardmer</t>
  </si>
  <si>
    <t>Lochrist</t>
  </si>
  <si>
    <t>Relais XS par équipe</t>
  </si>
  <si>
    <t>S.Iziquel/R.Brégeot/Thierry.B</t>
  </si>
  <si>
    <t>J.Lemoine/J.Grelier/C.Rannou</t>
  </si>
  <si>
    <t>P.Le Falher/M.Stéphant/D.Doussal</t>
  </si>
  <si>
    <t>L.Le Du/A.Le Royer/T.Morice</t>
  </si>
  <si>
    <t>2h27'00"</t>
  </si>
  <si>
    <t>2h28'12"</t>
  </si>
  <si>
    <t>2h28'24"</t>
  </si>
  <si>
    <t>2h34'50"</t>
  </si>
  <si>
    <t>Plougonvelin</t>
  </si>
  <si>
    <t>J.Lemoine/Y.Lemoine</t>
  </si>
  <si>
    <t>Raid</t>
  </si>
  <si>
    <t>Aventure</t>
  </si>
  <si>
    <t>T.Morice/-/-</t>
  </si>
  <si>
    <t>Points Classement</t>
  </si>
  <si>
    <t>XS</t>
  </si>
  <si>
    <t>Aquathlon</t>
  </si>
  <si>
    <t>Course sur route</t>
  </si>
  <si>
    <t>Triathlon éq</t>
  </si>
  <si>
    <t>Duathlon éq</t>
  </si>
  <si>
    <t>Guipronvel</t>
  </si>
  <si>
    <t>Locoal Mendon</t>
  </si>
  <si>
    <t>St Pol - Morlaix</t>
  </si>
  <si>
    <t>Course sur Route</t>
  </si>
  <si>
    <t>N.Le Tohic / E.Bienvenu</t>
  </si>
  <si>
    <t>C.Rannou / J.Lemoine</t>
  </si>
  <si>
    <t>D.Doussal / D.Bécret</t>
  </si>
  <si>
    <t>E.Bienvenu</t>
  </si>
  <si>
    <t>E.Jaulent</t>
  </si>
  <si>
    <t>A.Bletzacher</t>
  </si>
  <si>
    <t>A.Hervé</t>
  </si>
  <si>
    <t>N.Prado</t>
  </si>
  <si>
    <t>Saint-Nazaire</t>
  </si>
  <si>
    <t>J.Lemoine / Y.Lemoine</t>
  </si>
  <si>
    <t>A.Chailloux / P.Didier</t>
  </si>
  <si>
    <t>A.Hervé / ?</t>
  </si>
  <si>
    <t>L.Tual / Maël ?</t>
  </si>
  <si>
    <t>Saint-Brévin (44)</t>
  </si>
  <si>
    <t>JM.Crusson</t>
  </si>
  <si>
    <t>Plouharzel</t>
  </si>
  <si>
    <t>A.Hervé / Pierrot ?</t>
  </si>
  <si>
    <t>M.Thérouanne</t>
  </si>
  <si>
    <t>E.Jaulent / M.Thérouanne</t>
  </si>
  <si>
    <t>Chasselay</t>
  </si>
  <si>
    <t>A.Chailloux / C.Rannou</t>
  </si>
  <si>
    <t>A.Hervé  / L.Tual</t>
  </si>
  <si>
    <t>Saint-André des eaux</t>
  </si>
  <si>
    <t>Douarnenez</t>
  </si>
  <si>
    <t>R.Brégeot / E.Jaulent / M.Thérouanne</t>
  </si>
  <si>
    <t>A.Hervé / N.Prado</t>
  </si>
  <si>
    <t>Berric</t>
  </si>
  <si>
    <t>G.Hano / L.Tual / C.Rannou</t>
  </si>
  <si>
    <t>J.Grelier / A.Le Royer / H.Rivalan</t>
  </si>
  <si>
    <t>J.Lemoine / M.Thérouanne / E.Jaulent / Mikaël ?</t>
  </si>
  <si>
    <t>D.Bécret / L.Le Du / A.Hervé</t>
  </si>
  <si>
    <t>D.Doussal / H.Le Creff / M.Stéphant / P.Le Falher</t>
  </si>
  <si>
    <t>Pluneret</t>
  </si>
  <si>
    <t>BUT</t>
  </si>
  <si>
    <t>Kerhervy</t>
  </si>
  <si>
    <t>Savenay</t>
  </si>
  <si>
    <t>A</t>
  </si>
  <si>
    <t>Séné</t>
  </si>
  <si>
    <t>Bubry</t>
  </si>
  <si>
    <t>Saint-Brieuc</t>
  </si>
  <si>
    <t>Défi des Courreaux</t>
  </si>
  <si>
    <t>Trégastel</t>
  </si>
  <si>
    <t>Mesquer</t>
  </si>
  <si>
    <t>D.Doussal / H.Le Creff / A.Le Royer / H.Rivalan</t>
  </si>
  <si>
    <t>G.Hano / A.Chailloux / F.Fertala</t>
  </si>
  <si>
    <t>J.Grelier / C.Rannou / J.Lemoine / G.Gueguen</t>
  </si>
  <si>
    <t xml:space="preserve"> M.Thérouanne / E.Jaulent / S.Conan</t>
  </si>
  <si>
    <t>D.Bécret / L.Le Du / A.Hervé / S.Robert</t>
  </si>
  <si>
    <t>1h18'27"</t>
  </si>
  <si>
    <t>1h20'58"</t>
  </si>
  <si>
    <t>1h23'14"</t>
  </si>
  <si>
    <t>1h23'21"</t>
  </si>
  <si>
    <t>1h29'56"</t>
  </si>
  <si>
    <t>S.Conan</t>
  </si>
  <si>
    <t>G.Gueguen</t>
  </si>
  <si>
    <t>A.Leroyer</t>
  </si>
  <si>
    <t>équipe</t>
  </si>
  <si>
    <t>Paimpont</t>
  </si>
  <si>
    <t>Larmor</t>
  </si>
  <si>
    <t>Tri-relais</t>
  </si>
  <si>
    <t>Sarzeau</t>
  </si>
  <si>
    <t>Concarneau</t>
  </si>
  <si>
    <t>JM.Crusson / L.Tual / D.Doussal</t>
  </si>
  <si>
    <t>R.Brégeot / C.Rannou / J.Lemoine</t>
  </si>
  <si>
    <t>S.Robert / M.Stéphant / H.Le Creff</t>
  </si>
  <si>
    <t>M.Thérouanne / A.Hervé / E.Jaulent</t>
  </si>
  <si>
    <t>D.Bécret / L.Le Du / A.Le Royer</t>
  </si>
  <si>
    <t>J.Grelier  / C.Mauraisin / N.Prado</t>
  </si>
  <si>
    <t>Résultats Lorient Triathlon FLK</t>
  </si>
  <si>
    <t>Résultats Triathlon FLK 2014</t>
  </si>
  <si>
    <t>Classement Challenge Interne final 2014</t>
  </si>
  <si>
    <t>MS4</t>
  </si>
  <si>
    <t>Coef catégorie</t>
  </si>
  <si>
    <t>FS1</t>
  </si>
  <si>
    <t>FS2</t>
  </si>
  <si>
    <t>FS3</t>
  </si>
  <si>
    <t>FS4</t>
  </si>
  <si>
    <t>FMP</t>
  </si>
  <si>
    <t>FPO</t>
  </si>
  <si>
    <t>FPU</t>
  </si>
  <si>
    <t>FBE</t>
  </si>
  <si>
    <t>FMI</t>
  </si>
  <si>
    <t>FCA</t>
  </si>
  <si>
    <t>FJU</t>
  </si>
  <si>
    <t>FV1</t>
  </si>
  <si>
    <t>FV2</t>
  </si>
  <si>
    <t>FV3</t>
  </si>
  <si>
    <t>FV4</t>
  </si>
  <si>
    <t>FV5</t>
  </si>
  <si>
    <t>FV6</t>
  </si>
  <si>
    <t>FV7</t>
  </si>
  <si>
    <t>FV8</t>
  </si>
  <si>
    <t>FV9</t>
  </si>
  <si>
    <t>FV10</t>
  </si>
  <si>
    <t>FV11</t>
  </si>
  <si>
    <t>FV12</t>
  </si>
  <si>
    <t>MMP</t>
  </si>
  <si>
    <t>MPO</t>
  </si>
  <si>
    <t>MPU</t>
  </si>
  <si>
    <t>MBE</t>
  </si>
  <si>
    <t>MMI</t>
  </si>
  <si>
    <t>MCA</t>
  </si>
  <si>
    <t>MJU</t>
  </si>
  <si>
    <t>MS1</t>
  </si>
  <si>
    <t>MS2</t>
  </si>
  <si>
    <t>MS3</t>
  </si>
  <si>
    <t>MV1</t>
  </si>
  <si>
    <t>MV2</t>
  </si>
  <si>
    <t>MV3</t>
  </si>
  <si>
    <t>MV4</t>
  </si>
  <si>
    <t>MV5</t>
  </si>
  <si>
    <t>MV6</t>
  </si>
  <si>
    <t>MV7</t>
  </si>
  <si>
    <t>MV8</t>
  </si>
  <si>
    <t>MV9</t>
  </si>
  <si>
    <t>MV10</t>
  </si>
  <si>
    <t>MV11</t>
  </si>
  <si>
    <t>MV12</t>
  </si>
  <si>
    <t>Age dans l'année</t>
  </si>
  <si>
    <t>6-7</t>
  </si>
  <si>
    <t>8-9</t>
  </si>
  <si>
    <t>10-11</t>
  </si>
  <si>
    <t>12-13</t>
  </si>
  <si>
    <t>14-15</t>
  </si>
  <si>
    <t>16-17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</si>
  <si>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</si>
  <si>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</si>
  <si>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</si>
  <si>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</si>
  <si>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</si>
  <si>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</si>
  <si>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</si>
  <si>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</si>
  <si>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</si>
  <si>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</si>
  <si>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70-74</t>
  </si>
  <si>
    <t>65-69</t>
  </si>
  <si>
    <t>75-79</t>
  </si>
  <si>
    <t>80-84</t>
  </si>
  <si>
    <t>85-89</t>
  </si>
  <si>
    <t>90-94</t>
  </si>
  <si>
    <t>95-99</t>
  </si>
  <si>
    <t>Catégorie</t>
  </si>
  <si>
    <t>Coef classement pour une course avec adultes</t>
  </si>
  <si>
    <t>Résultats Triathlon FLK 2015</t>
  </si>
  <si>
    <t>K.Trottier</t>
  </si>
  <si>
    <t>Brec'h</t>
  </si>
  <si>
    <t>Classement Challenge Interne 2015</t>
  </si>
  <si>
    <t>marathon en relais</t>
  </si>
  <si>
    <t>P.Fraboulet</t>
  </si>
  <si>
    <t>J.Le Beller</t>
  </si>
  <si>
    <t>O.Toumelin</t>
  </si>
  <si>
    <t>R.Brégeot / S.Brégeot</t>
  </si>
  <si>
    <t>O.Toumelin / F. Le Coq</t>
  </si>
  <si>
    <t>H.Rivalan / D.Doussal</t>
  </si>
  <si>
    <t>A.Le Royer / F.Fertala</t>
  </si>
  <si>
    <t>G.Le Roux</t>
  </si>
  <si>
    <t>J.Guennec</t>
  </si>
  <si>
    <t>Kervignac</t>
  </si>
  <si>
    <t>Florence</t>
  </si>
  <si>
    <t>J.Le Beller / S.Boudard</t>
  </si>
  <si>
    <t>L.Tual / M.Bollé</t>
  </si>
  <si>
    <t>R.Brégeot / C.Rannou</t>
  </si>
  <si>
    <t>F.Couédo</t>
  </si>
  <si>
    <t>L.Le Du / J.Grelier</t>
  </si>
  <si>
    <t>A.Boisselier</t>
  </si>
  <si>
    <t>F.Couédo / N.Teritehau</t>
  </si>
  <si>
    <t>N.Teritehau</t>
  </si>
  <si>
    <t>Objectif club</t>
  </si>
  <si>
    <t>C.Abhervé</t>
  </si>
  <si>
    <t>A.Hervé / PE.Bébin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</si>
</sst>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9" fontId="2" fillId="0" borderId="4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2" fillId="0" borderId="6" xfId="1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2" fillId="0" borderId="9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2" fillId="0" borderId="11" xfId="1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2" fillId="0" borderId="14" xfId="1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9" fontId="2" fillId="0" borderId="17" xfId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2" fillId="0" borderId="20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2" fillId="0" borderId="22" xfId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2" xfId="0" quotePrefix="1" applyFill="1" applyBorder="1" applyAlignment="1">
      <alignment horizontal="center" vertical="center" wrapText="1"/>
    </xf>
    <xf numFmtId="14" fontId="0" fillId="0" borderId="12" xfId="0" applyNumberFormat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9" fontId="3" fillId="0" borderId="20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0" xfId="0" applyNumberFormat="1"/>
    <xf numFmtId="0" fontId="0" fillId="0" borderId="18" xfId="0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9" fontId="2" fillId="0" borderId="14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2" fillId="0" borderId="9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1" fontId="8" fillId="7" borderId="4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49" fontId="0" fillId="9" borderId="0" xfId="0" applyNumberForma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/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/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64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workbookViewId="0">
      <selection activeCell="D119" sqref="D119:D124"/>
    </sheetView>
  </sheetViews>
  <sheetFormatPr baseColWidth="10" defaultRowHeight="15"/>
  <cols>
    <col min="1" max="1" width="20.85546875" style="2" bestFit="1" customWidth="1"/>
    <col min="2" max="2" width="13.140625" style="1" bestFit="1" customWidth="1"/>
    <col min="3" max="3" width="10.5703125" style="1" bestFit="1" customWidth="1"/>
    <col min="4" max="4" width="10.5703125" style="1" customWidth="1"/>
    <col min="5" max="5" width="50.28515625" style="1" bestFit="1" customWidth="1"/>
    <col min="6" max="6" width="5.7109375" style="1" bestFit="1" customWidth="1"/>
    <col min="7" max="7" width="11.42578125" style="1"/>
    <col min="8" max="8" width="11.42578125" style="3"/>
    <col min="9" max="16384" width="11.42578125" style="1"/>
  </cols>
  <sheetData>
    <row r="1" spans="1:8">
      <c r="A1" s="2" t="s">
        <v>0</v>
      </c>
    </row>
    <row r="2" spans="1:8" ht="15.75" thickBot="1"/>
    <row r="3" spans="1:8" ht="15.75" thickBot="1">
      <c r="A3" s="11" t="s">
        <v>1</v>
      </c>
      <c r="B3" s="12" t="s">
        <v>3</v>
      </c>
      <c r="C3" s="12" t="s">
        <v>2</v>
      </c>
      <c r="D3" s="12" t="s">
        <v>14</v>
      </c>
      <c r="E3" s="12" t="s">
        <v>4</v>
      </c>
      <c r="F3" s="12" t="s">
        <v>5</v>
      </c>
      <c r="G3" s="12" t="s">
        <v>6</v>
      </c>
      <c r="H3" s="13" t="s">
        <v>34</v>
      </c>
    </row>
    <row r="4" spans="1:8">
      <c r="A4" s="306">
        <v>40128</v>
      </c>
      <c r="B4" s="292" t="s">
        <v>7</v>
      </c>
      <c r="C4" s="292" t="s">
        <v>8</v>
      </c>
      <c r="D4" s="292">
        <v>18</v>
      </c>
      <c r="E4" s="6" t="s">
        <v>10</v>
      </c>
      <c r="F4" s="6">
        <v>3</v>
      </c>
      <c r="G4" s="6">
        <v>64</v>
      </c>
      <c r="H4" s="7">
        <f>F4/G4</f>
        <v>4.6875E-2</v>
      </c>
    </row>
    <row r="5" spans="1:8">
      <c r="A5" s="304"/>
      <c r="B5" s="305"/>
      <c r="C5" s="305"/>
      <c r="D5" s="305"/>
      <c r="E5" s="4" t="s">
        <v>9</v>
      </c>
      <c r="F5" s="4">
        <v>4</v>
      </c>
      <c r="G5" s="4">
        <v>64</v>
      </c>
      <c r="H5" s="8">
        <f t="shared" ref="H5:H20" si="0">F5/G5</f>
        <v>6.25E-2</v>
      </c>
    </row>
    <row r="6" spans="1:8" ht="15.75" thickBot="1">
      <c r="A6" s="307"/>
      <c r="B6" s="293"/>
      <c r="C6" s="293"/>
      <c r="D6" s="293"/>
      <c r="E6" s="9" t="s">
        <v>11</v>
      </c>
      <c r="F6" s="9">
        <v>35</v>
      </c>
      <c r="G6" s="9">
        <v>64</v>
      </c>
      <c r="H6" s="10">
        <f t="shared" si="0"/>
        <v>0.546875</v>
      </c>
    </row>
    <row r="7" spans="1:8">
      <c r="A7" s="301">
        <v>40195</v>
      </c>
      <c r="B7" s="300" t="s">
        <v>12</v>
      </c>
      <c r="C7" s="300" t="s">
        <v>13</v>
      </c>
      <c r="D7" s="300">
        <v>24</v>
      </c>
      <c r="E7" s="14" t="s">
        <v>15</v>
      </c>
      <c r="F7" s="14">
        <v>34</v>
      </c>
      <c r="G7" s="14">
        <v>251</v>
      </c>
      <c r="H7" s="15">
        <f t="shared" si="0"/>
        <v>0.13545816733067728</v>
      </c>
    </row>
    <row r="8" spans="1:8">
      <c r="A8" s="304"/>
      <c r="B8" s="305"/>
      <c r="C8" s="305"/>
      <c r="D8" s="305"/>
      <c r="E8" s="4" t="s">
        <v>16</v>
      </c>
      <c r="F8" s="4">
        <v>120</v>
      </c>
      <c r="G8" s="4">
        <v>251</v>
      </c>
      <c r="H8" s="8">
        <f t="shared" si="0"/>
        <v>0.47808764940239046</v>
      </c>
    </row>
    <row r="9" spans="1:8">
      <c r="A9" s="304"/>
      <c r="B9" s="305"/>
      <c r="C9" s="305"/>
      <c r="D9" s="305"/>
      <c r="E9" s="4" t="s">
        <v>17</v>
      </c>
      <c r="F9" s="4">
        <v>149</v>
      </c>
      <c r="G9" s="4">
        <v>251</v>
      </c>
      <c r="H9" s="8">
        <f t="shared" si="0"/>
        <v>0.59362549800796816</v>
      </c>
    </row>
    <row r="10" spans="1:8">
      <c r="A10" s="304"/>
      <c r="B10" s="305"/>
      <c r="C10" s="305"/>
      <c r="D10" s="305"/>
      <c r="E10" s="4" t="s">
        <v>18</v>
      </c>
      <c r="F10" s="4">
        <v>150</v>
      </c>
      <c r="G10" s="4">
        <v>251</v>
      </c>
      <c r="H10" s="8">
        <f t="shared" si="0"/>
        <v>0.59760956175298807</v>
      </c>
    </row>
    <row r="11" spans="1:8" ht="15.75" thickBot="1">
      <c r="A11" s="302"/>
      <c r="B11" s="303"/>
      <c r="C11" s="303"/>
      <c r="D11" s="17">
        <v>11</v>
      </c>
      <c r="E11" s="17" t="s">
        <v>19</v>
      </c>
      <c r="F11" s="17">
        <v>24</v>
      </c>
      <c r="G11" s="17">
        <v>411</v>
      </c>
      <c r="H11" s="18">
        <f t="shared" si="0"/>
        <v>5.8394160583941604E-2</v>
      </c>
    </row>
    <row r="12" spans="1:8">
      <c r="A12" s="306">
        <v>40195</v>
      </c>
      <c r="B12" s="292" t="s">
        <v>20</v>
      </c>
      <c r="C12" s="292" t="s">
        <v>13</v>
      </c>
      <c r="D12" s="292">
        <v>13</v>
      </c>
      <c r="E12" s="6" t="s">
        <v>21</v>
      </c>
      <c r="F12" s="6">
        <v>29</v>
      </c>
      <c r="G12" s="6">
        <v>129</v>
      </c>
      <c r="H12" s="7">
        <f t="shared" si="0"/>
        <v>0.22480620155038761</v>
      </c>
    </row>
    <row r="13" spans="1:8" ht="15.75" thickBot="1">
      <c r="A13" s="307"/>
      <c r="B13" s="293"/>
      <c r="C13" s="293"/>
      <c r="D13" s="293"/>
      <c r="E13" s="9" t="s">
        <v>22</v>
      </c>
      <c r="F13" s="9">
        <v>86</v>
      </c>
      <c r="G13" s="9">
        <v>129</v>
      </c>
      <c r="H13" s="10">
        <f t="shared" si="0"/>
        <v>0.66666666666666663</v>
      </c>
    </row>
    <row r="14" spans="1:8">
      <c r="A14" s="301">
        <v>40202</v>
      </c>
      <c r="B14" s="300" t="s">
        <v>23</v>
      </c>
      <c r="C14" s="300" t="s">
        <v>8</v>
      </c>
      <c r="D14" s="300">
        <v>18</v>
      </c>
      <c r="E14" s="14" t="s">
        <v>9</v>
      </c>
      <c r="F14" s="14">
        <v>9</v>
      </c>
      <c r="G14" s="14">
        <v>63</v>
      </c>
      <c r="H14" s="15">
        <f t="shared" si="0"/>
        <v>0.14285714285714285</v>
      </c>
    </row>
    <row r="15" spans="1:8" ht="15.75" thickBot="1">
      <c r="A15" s="302"/>
      <c r="B15" s="303"/>
      <c r="C15" s="303"/>
      <c r="D15" s="303"/>
      <c r="E15" s="17" t="s">
        <v>24</v>
      </c>
      <c r="F15" s="17">
        <v>59</v>
      </c>
      <c r="G15" s="17">
        <v>63</v>
      </c>
      <c r="H15" s="18">
        <f t="shared" si="0"/>
        <v>0.93650793650793651</v>
      </c>
    </row>
    <row r="16" spans="1:8">
      <c r="A16" s="306">
        <v>40209</v>
      </c>
      <c r="B16" s="292" t="s">
        <v>25</v>
      </c>
      <c r="C16" s="292" t="s">
        <v>13</v>
      </c>
      <c r="D16" s="6">
        <v>12</v>
      </c>
      <c r="E16" s="6" t="s">
        <v>26</v>
      </c>
      <c r="F16" s="6">
        <v>91</v>
      </c>
      <c r="G16" s="6">
        <v>225</v>
      </c>
      <c r="H16" s="7">
        <f t="shared" si="0"/>
        <v>0.40444444444444444</v>
      </c>
    </row>
    <row r="17" spans="1:8" ht="15.75" thickBot="1">
      <c r="A17" s="307"/>
      <c r="B17" s="293"/>
      <c r="C17" s="293"/>
      <c r="D17" s="9">
        <v>22</v>
      </c>
      <c r="E17" s="9" t="s">
        <v>21</v>
      </c>
      <c r="F17" s="9">
        <v>14</v>
      </c>
      <c r="G17" s="9">
        <v>222</v>
      </c>
      <c r="H17" s="10">
        <f t="shared" si="0"/>
        <v>6.3063063063063057E-2</v>
      </c>
    </row>
    <row r="18" spans="1:8" ht="15.75" thickBot="1">
      <c r="A18" s="19">
        <v>40251</v>
      </c>
      <c r="B18" s="20" t="s">
        <v>32</v>
      </c>
      <c r="C18" s="20" t="s">
        <v>8</v>
      </c>
      <c r="D18" s="20">
        <v>20</v>
      </c>
      <c r="E18" s="20" t="s">
        <v>33</v>
      </c>
      <c r="F18" s="20">
        <v>13</v>
      </c>
      <c r="G18" s="20">
        <v>41</v>
      </c>
      <c r="H18" s="21">
        <f t="shared" si="0"/>
        <v>0.31707317073170732</v>
      </c>
    </row>
    <row r="19" spans="1:8">
      <c r="A19" s="306">
        <v>40251</v>
      </c>
      <c r="B19" s="292" t="s">
        <v>35</v>
      </c>
      <c r="C19" s="292" t="s">
        <v>13</v>
      </c>
      <c r="D19" s="292">
        <v>30</v>
      </c>
      <c r="E19" s="6" t="s">
        <v>21</v>
      </c>
      <c r="F19" s="6">
        <v>21</v>
      </c>
      <c r="G19" s="6">
        <v>102</v>
      </c>
      <c r="H19" s="7">
        <f t="shared" si="0"/>
        <v>0.20588235294117646</v>
      </c>
    </row>
    <row r="20" spans="1:8" ht="15.75" thickBot="1">
      <c r="A20" s="307"/>
      <c r="B20" s="293"/>
      <c r="C20" s="293"/>
      <c r="D20" s="293"/>
      <c r="E20" s="9" t="s">
        <v>19</v>
      </c>
      <c r="F20" s="9">
        <v>24</v>
      </c>
      <c r="G20" s="9">
        <v>102</v>
      </c>
      <c r="H20" s="10">
        <f t="shared" si="0"/>
        <v>0.23529411764705882</v>
      </c>
    </row>
    <row r="21" spans="1:8">
      <c r="A21" s="301">
        <v>40258</v>
      </c>
      <c r="B21" s="300" t="s">
        <v>7</v>
      </c>
      <c r="C21" s="300" t="s">
        <v>13</v>
      </c>
      <c r="D21" s="300">
        <v>15</v>
      </c>
      <c r="E21" s="22" t="s">
        <v>27</v>
      </c>
      <c r="F21" s="22">
        <v>13</v>
      </c>
      <c r="G21" s="14">
        <v>263</v>
      </c>
      <c r="H21" s="15">
        <f t="shared" ref="H21:H42" si="1">F21/G21</f>
        <v>4.9429657794676805E-2</v>
      </c>
    </row>
    <row r="22" spans="1:8">
      <c r="A22" s="304"/>
      <c r="B22" s="305"/>
      <c r="C22" s="305"/>
      <c r="D22" s="305"/>
      <c r="E22" s="4" t="s">
        <v>19</v>
      </c>
      <c r="F22" s="5">
        <v>20</v>
      </c>
      <c r="G22" s="4">
        <v>263</v>
      </c>
      <c r="H22" s="8">
        <f t="shared" si="1"/>
        <v>7.6045627376425853E-2</v>
      </c>
    </row>
    <row r="23" spans="1:8">
      <c r="A23" s="304"/>
      <c r="B23" s="305"/>
      <c r="C23" s="305"/>
      <c r="D23" s="305"/>
      <c r="E23" s="5" t="s">
        <v>28</v>
      </c>
      <c r="F23" s="5">
        <v>58</v>
      </c>
      <c r="G23" s="4">
        <v>263</v>
      </c>
      <c r="H23" s="8">
        <f t="shared" si="1"/>
        <v>0.22053231939163498</v>
      </c>
    </row>
    <row r="24" spans="1:8">
      <c r="A24" s="304"/>
      <c r="B24" s="305"/>
      <c r="C24" s="305"/>
      <c r="D24" s="305"/>
      <c r="E24" s="5" t="s">
        <v>29</v>
      </c>
      <c r="F24" s="5">
        <v>106</v>
      </c>
      <c r="G24" s="4">
        <v>263</v>
      </c>
      <c r="H24" s="8">
        <f t="shared" si="1"/>
        <v>0.40304182509505704</v>
      </c>
    </row>
    <row r="25" spans="1:8">
      <c r="A25" s="304"/>
      <c r="B25" s="305"/>
      <c r="C25" s="305"/>
      <c r="D25" s="305"/>
      <c r="E25" s="5" t="s">
        <v>30</v>
      </c>
      <c r="F25" s="5">
        <v>139</v>
      </c>
      <c r="G25" s="4">
        <v>263</v>
      </c>
      <c r="H25" s="8">
        <f t="shared" si="1"/>
        <v>0.52851711026615966</v>
      </c>
    </row>
    <row r="26" spans="1:8" ht="15.75" thickBot="1">
      <c r="A26" s="302"/>
      <c r="B26" s="303"/>
      <c r="C26" s="303"/>
      <c r="D26" s="303"/>
      <c r="E26" s="23" t="s">
        <v>31</v>
      </c>
      <c r="F26" s="23">
        <v>159</v>
      </c>
      <c r="G26" s="17">
        <v>263</v>
      </c>
      <c r="H26" s="18">
        <f t="shared" si="1"/>
        <v>0.6045627376425855</v>
      </c>
    </row>
    <row r="27" spans="1:8">
      <c r="A27" s="306">
        <v>40272</v>
      </c>
      <c r="B27" s="292" t="s">
        <v>36</v>
      </c>
      <c r="C27" s="292" t="s">
        <v>37</v>
      </c>
      <c r="D27" s="6" t="s">
        <v>38</v>
      </c>
      <c r="E27" s="6" t="s">
        <v>39</v>
      </c>
      <c r="F27" s="6">
        <v>15</v>
      </c>
      <c r="G27" s="6">
        <v>102</v>
      </c>
      <c r="H27" s="7">
        <f t="shared" si="1"/>
        <v>0.14705882352941177</v>
      </c>
    </row>
    <row r="28" spans="1:8">
      <c r="A28" s="304"/>
      <c r="B28" s="305"/>
      <c r="C28" s="305"/>
      <c r="D28" s="305" t="s">
        <v>40</v>
      </c>
      <c r="E28" s="4" t="s">
        <v>41</v>
      </c>
      <c r="F28" s="4">
        <v>44</v>
      </c>
      <c r="G28" s="4">
        <v>142</v>
      </c>
      <c r="H28" s="8">
        <f t="shared" si="1"/>
        <v>0.30985915492957744</v>
      </c>
    </row>
    <row r="29" spans="1:8">
      <c r="A29" s="304"/>
      <c r="B29" s="305"/>
      <c r="C29" s="305"/>
      <c r="D29" s="305"/>
      <c r="E29" s="4" t="s">
        <v>42</v>
      </c>
      <c r="F29" s="4">
        <v>55</v>
      </c>
      <c r="G29" s="4">
        <v>142</v>
      </c>
      <c r="H29" s="8">
        <f t="shared" si="1"/>
        <v>0.38732394366197181</v>
      </c>
    </row>
    <row r="30" spans="1:8" ht="15.75" thickBot="1">
      <c r="A30" s="307"/>
      <c r="B30" s="293"/>
      <c r="C30" s="293"/>
      <c r="D30" s="293"/>
      <c r="E30" s="9" t="s">
        <v>17</v>
      </c>
      <c r="F30" s="9">
        <v>82</v>
      </c>
      <c r="G30" s="9">
        <v>142</v>
      </c>
      <c r="H30" s="10">
        <f t="shared" si="1"/>
        <v>0.57746478873239437</v>
      </c>
    </row>
    <row r="31" spans="1:8">
      <c r="A31" s="301">
        <v>40273</v>
      </c>
      <c r="B31" s="300" t="s">
        <v>43</v>
      </c>
      <c r="C31" s="300" t="s">
        <v>44</v>
      </c>
      <c r="D31" s="300">
        <v>13</v>
      </c>
      <c r="E31" s="14" t="s">
        <v>41</v>
      </c>
      <c r="F31" s="14">
        <v>26</v>
      </c>
      <c r="G31" s="14">
        <v>367</v>
      </c>
      <c r="H31" s="15">
        <f t="shared" si="1"/>
        <v>7.0844686648501368E-2</v>
      </c>
    </row>
    <row r="32" spans="1:8">
      <c r="A32" s="304"/>
      <c r="B32" s="305"/>
      <c r="C32" s="305"/>
      <c r="D32" s="305"/>
      <c r="E32" s="4" t="s">
        <v>22</v>
      </c>
      <c r="F32" s="4">
        <v>86</v>
      </c>
      <c r="G32" s="4">
        <v>367</v>
      </c>
      <c r="H32" s="8">
        <f t="shared" si="1"/>
        <v>0.23433242506811988</v>
      </c>
    </row>
    <row r="33" spans="1:8">
      <c r="A33" s="304"/>
      <c r="B33" s="305"/>
      <c r="C33" s="305"/>
      <c r="D33" s="305"/>
      <c r="E33" s="4" t="s">
        <v>29</v>
      </c>
      <c r="F33" s="4">
        <v>91</v>
      </c>
      <c r="G33" s="4">
        <v>367</v>
      </c>
      <c r="H33" s="8">
        <f t="shared" si="1"/>
        <v>0.24795640326975477</v>
      </c>
    </row>
    <row r="34" spans="1:8">
      <c r="A34" s="304"/>
      <c r="B34" s="305"/>
      <c r="C34" s="305"/>
      <c r="D34" s="305"/>
      <c r="E34" s="4" t="s">
        <v>30</v>
      </c>
      <c r="F34" s="4">
        <v>153</v>
      </c>
      <c r="G34" s="4">
        <v>367</v>
      </c>
      <c r="H34" s="8">
        <f t="shared" si="1"/>
        <v>0.41689373297002724</v>
      </c>
    </row>
    <row r="35" spans="1:8" ht="15.75" thickBot="1">
      <c r="A35" s="302"/>
      <c r="B35" s="303"/>
      <c r="C35" s="303"/>
      <c r="D35" s="303"/>
      <c r="E35" s="17" t="s">
        <v>45</v>
      </c>
      <c r="F35" s="17">
        <v>164</v>
      </c>
      <c r="G35" s="17">
        <v>367</v>
      </c>
      <c r="H35" s="18">
        <f t="shared" si="1"/>
        <v>0.44686648501362397</v>
      </c>
    </row>
    <row r="36" spans="1:8">
      <c r="A36" s="16">
        <v>40278</v>
      </c>
      <c r="B36" s="292" t="s">
        <v>46</v>
      </c>
      <c r="C36" s="6" t="s">
        <v>47</v>
      </c>
      <c r="D36" s="6">
        <v>8</v>
      </c>
      <c r="E36" s="6" t="s">
        <v>17</v>
      </c>
      <c r="F36" s="6">
        <v>20</v>
      </c>
      <c r="G36" s="6">
        <v>56</v>
      </c>
      <c r="H36" s="7">
        <f t="shared" si="1"/>
        <v>0.35714285714285715</v>
      </c>
    </row>
    <row r="37" spans="1:8">
      <c r="A37" s="304">
        <v>40279</v>
      </c>
      <c r="B37" s="305"/>
      <c r="C37" s="305" t="s">
        <v>13</v>
      </c>
      <c r="D37" s="305">
        <v>14</v>
      </c>
      <c r="E37" s="4" t="s">
        <v>21</v>
      </c>
      <c r="F37" s="4">
        <v>17</v>
      </c>
      <c r="G37" s="4">
        <v>256</v>
      </c>
      <c r="H37" s="8">
        <f t="shared" si="1"/>
        <v>6.640625E-2</v>
      </c>
    </row>
    <row r="38" spans="1:8">
      <c r="A38" s="304"/>
      <c r="B38" s="305"/>
      <c r="C38" s="305"/>
      <c r="D38" s="305"/>
      <c r="E38" s="4" t="s">
        <v>17</v>
      </c>
      <c r="F38" s="4">
        <v>71</v>
      </c>
      <c r="G38" s="4">
        <v>256</v>
      </c>
      <c r="H38" s="8">
        <f t="shared" si="1"/>
        <v>0.27734375</v>
      </c>
    </row>
    <row r="39" spans="1:8">
      <c r="A39" s="304"/>
      <c r="B39" s="305"/>
      <c r="C39" s="305"/>
      <c r="D39" s="305"/>
      <c r="E39" s="4" t="s">
        <v>48</v>
      </c>
      <c r="F39" s="4">
        <v>102</v>
      </c>
      <c r="G39" s="4">
        <v>256</v>
      </c>
      <c r="H39" s="8">
        <f t="shared" si="1"/>
        <v>0.3984375</v>
      </c>
    </row>
    <row r="40" spans="1:8">
      <c r="A40" s="304"/>
      <c r="B40" s="305"/>
      <c r="C40" s="305"/>
      <c r="D40" s="305"/>
      <c r="E40" s="4" t="s">
        <v>31</v>
      </c>
      <c r="F40" s="4">
        <v>152</v>
      </c>
      <c r="G40" s="4">
        <v>256</v>
      </c>
      <c r="H40" s="8">
        <f t="shared" si="1"/>
        <v>0.59375</v>
      </c>
    </row>
    <row r="41" spans="1:8" ht="15.75" thickBot="1">
      <c r="A41" s="302"/>
      <c r="B41" s="303"/>
      <c r="C41" s="303"/>
      <c r="D41" s="17">
        <v>53</v>
      </c>
      <c r="E41" s="17" t="s">
        <v>49</v>
      </c>
      <c r="F41" s="17">
        <v>21</v>
      </c>
      <c r="G41" s="17">
        <v>56</v>
      </c>
      <c r="H41" s="18">
        <f t="shared" si="1"/>
        <v>0.375</v>
      </c>
    </row>
    <row r="42" spans="1:8" ht="15.75" thickBot="1">
      <c r="A42" s="24">
        <v>40279</v>
      </c>
      <c r="B42" s="25" t="s">
        <v>50</v>
      </c>
      <c r="C42" s="25" t="s">
        <v>51</v>
      </c>
      <c r="D42" s="25">
        <v>42.195</v>
      </c>
      <c r="E42" s="25" t="s">
        <v>52</v>
      </c>
      <c r="F42" s="25">
        <v>8577</v>
      </c>
      <c r="G42" s="25">
        <v>30815</v>
      </c>
      <c r="H42" s="26">
        <f t="shared" si="1"/>
        <v>0.27833847152360863</v>
      </c>
    </row>
    <row r="43" spans="1:8">
      <c r="A43" s="306">
        <v>40293</v>
      </c>
      <c r="B43" s="292" t="s">
        <v>56</v>
      </c>
      <c r="C43" s="308" t="s">
        <v>57</v>
      </c>
      <c r="D43" s="292" t="s">
        <v>58</v>
      </c>
      <c r="E43" s="6" t="s">
        <v>118</v>
      </c>
      <c r="F43" s="6">
        <v>15</v>
      </c>
      <c r="G43" s="6">
        <v>72</v>
      </c>
      <c r="H43" s="7">
        <f>F43/G43</f>
        <v>0.20833333333333334</v>
      </c>
    </row>
    <row r="44" spans="1:8">
      <c r="A44" s="304"/>
      <c r="B44" s="305"/>
      <c r="C44" s="309"/>
      <c r="D44" s="305"/>
      <c r="E44" s="4" t="s">
        <v>59</v>
      </c>
      <c r="F44" s="4">
        <v>38</v>
      </c>
      <c r="G44" s="4">
        <v>72</v>
      </c>
      <c r="H44" s="8">
        <f>F44/G44</f>
        <v>0.52777777777777779</v>
      </c>
    </row>
    <row r="45" spans="1:8" ht="15.75" thickBot="1">
      <c r="A45" s="307"/>
      <c r="B45" s="293"/>
      <c r="C45" s="310"/>
      <c r="D45" s="293"/>
      <c r="E45" s="9" t="s">
        <v>60</v>
      </c>
      <c r="F45" s="9">
        <v>59</v>
      </c>
      <c r="G45" s="9">
        <v>72</v>
      </c>
      <c r="H45" s="10">
        <f>F45/G45</f>
        <v>0.81944444444444442</v>
      </c>
    </row>
    <row r="46" spans="1:8" ht="15.75" thickBot="1">
      <c r="A46" s="24">
        <v>40300</v>
      </c>
      <c r="B46" s="25" t="s">
        <v>53</v>
      </c>
      <c r="C46" s="25" t="s">
        <v>51</v>
      </c>
      <c r="D46" s="25">
        <v>42.195</v>
      </c>
      <c r="E46" s="25" t="s">
        <v>19</v>
      </c>
      <c r="F46" s="25">
        <v>65</v>
      </c>
      <c r="G46" s="25">
        <v>1705</v>
      </c>
      <c r="H46" s="26">
        <f t="shared" ref="H46:H56" si="2">F46/G46</f>
        <v>3.8123167155425221E-2</v>
      </c>
    </row>
    <row r="47" spans="1:8">
      <c r="A47" s="306">
        <v>40321</v>
      </c>
      <c r="B47" s="299" t="s">
        <v>54</v>
      </c>
      <c r="C47" s="292" t="s">
        <v>55</v>
      </c>
      <c r="D47" s="299" t="s">
        <v>63</v>
      </c>
      <c r="E47" s="6" t="s">
        <v>39</v>
      </c>
      <c r="F47" s="6">
        <v>18</v>
      </c>
      <c r="G47" s="6">
        <v>128</v>
      </c>
      <c r="H47" s="7">
        <f t="shared" si="2"/>
        <v>0.140625</v>
      </c>
    </row>
    <row r="48" spans="1:8">
      <c r="A48" s="304"/>
      <c r="B48" s="294"/>
      <c r="C48" s="305"/>
      <c r="D48" s="294"/>
      <c r="E48" s="4" t="s">
        <v>21</v>
      </c>
      <c r="F48" s="4">
        <v>34</v>
      </c>
      <c r="G48" s="4">
        <v>128</v>
      </c>
      <c r="H48" s="8">
        <f t="shared" si="2"/>
        <v>0.265625</v>
      </c>
    </row>
    <row r="49" spans="1:8">
      <c r="A49" s="304"/>
      <c r="B49" s="294"/>
      <c r="C49" s="305"/>
      <c r="D49" s="294"/>
      <c r="E49" s="4" t="s">
        <v>61</v>
      </c>
      <c r="F49" s="4">
        <v>36</v>
      </c>
      <c r="G49" s="4">
        <v>128</v>
      </c>
      <c r="H49" s="8">
        <f t="shared" si="2"/>
        <v>0.28125</v>
      </c>
    </row>
    <row r="50" spans="1:8">
      <c r="A50" s="304"/>
      <c r="B50" s="294"/>
      <c r="C50" s="305"/>
      <c r="D50" s="294"/>
      <c r="E50" s="4" t="s">
        <v>62</v>
      </c>
      <c r="F50" s="4">
        <v>80</v>
      </c>
      <c r="G50" s="4">
        <v>128</v>
      </c>
      <c r="H50" s="8">
        <f t="shared" si="2"/>
        <v>0.625</v>
      </c>
    </row>
    <row r="51" spans="1:8">
      <c r="A51" s="302"/>
      <c r="B51" s="294"/>
      <c r="C51" s="303"/>
      <c r="D51" s="300"/>
      <c r="E51" s="17" t="s">
        <v>64</v>
      </c>
      <c r="F51" s="17">
        <v>109</v>
      </c>
      <c r="G51" s="4">
        <v>128</v>
      </c>
      <c r="H51" s="18">
        <f t="shared" si="2"/>
        <v>0.8515625</v>
      </c>
    </row>
    <row r="52" spans="1:8" ht="15.75" thickBot="1">
      <c r="A52" s="307"/>
      <c r="B52" s="295"/>
      <c r="C52" s="293"/>
      <c r="D52" s="9" t="s">
        <v>40</v>
      </c>
      <c r="E52" s="9" t="s">
        <v>17</v>
      </c>
      <c r="F52" s="9">
        <v>56</v>
      </c>
      <c r="G52" s="9">
        <v>93</v>
      </c>
      <c r="H52" s="10">
        <f t="shared" si="2"/>
        <v>0.60215053763440862</v>
      </c>
    </row>
    <row r="53" spans="1:8">
      <c r="A53" s="306">
        <v>40328</v>
      </c>
      <c r="B53" s="292" t="s">
        <v>65</v>
      </c>
      <c r="C53" s="292" t="s">
        <v>55</v>
      </c>
      <c r="D53" s="299" t="s">
        <v>40</v>
      </c>
      <c r="E53" s="6" t="s">
        <v>45</v>
      </c>
      <c r="F53" s="6">
        <v>80</v>
      </c>
      <c r="G53" s="6">
        <v>206</v>
      </c>
      <c r="H53" s="7">
        <f t="shared" si="2"/>
        <v>0.38834951456310679</v>
      </c>
    </row>
    <row r="54" spans="1:8">
      <c r="A54" s="304"/>
      <c r="B54" s="305"/>
      <c r="C54" s="305"/>
      <c r="D54" s="294"/>
      <c r="E54" s="4" t="s">
        <v>29</v>
      </c>
      <c r="F54" s="4">
        <v>99</v>
      </c>
      <c r="G54" s="4">
        <v>206</v>
      </c>
      <c r="H54" s="8">
        <f t="shared" si="2"/>
        <v>0.48058252427184467</v>
      </c>
    </row>
    <row r="55" spans="1:8">
      <c r="A55" s="304"/>
      <c r="B55" s="305"/>
      <c r="C55" s="305"/>
      <c r="D55" s="294"/>
      <c r="E55" s="4" t="s">
        <v>66</v>
      </c>
      <c r="F55" s="4">
        <v>110</v>
      </c>
      <c r="G55" s="4">
        <v>206</v>
      </c>
      <c r="H55" s="8">
        <f t="shared" si="2"/>
        <v>0.53398058252427183</v>
      </c>
    </row>
    <row r="56" spans="1:8" ht="15.75" thickBot="1">
      <c r="A56" s="307"/>
      <c r="B56" s="293"/>
      <c r="C56" s="293"/>
      <c r="D56" s="295"/>
      <c r="E56" s="9" t="s">
        <v>67</v>
      </c>
      <c r="F56" s="9">
        <v>164</v>
      </c>
      <c r="G56" s="9">
        <v>206</v>
      </c>
      <c r="H56" s="10">
        <f t="shared" si="2"/>
        <v>0.79611650485436891</v>
      </c>
    </row>
    <row r="57" spans="1:8">
      <c r="A57" s="306">
        <v>40342</v>
      </c>
      <c r="B57" s="299" t="s">
        <v>68</v>
      </c>
      <c r="C57" s="292" t="s">
        <v>55</v>
      </c>
      <c r="D57" s="299" t="s">
        <v>38</v>
      </c>
      <c r="E57" s="6" t="s">
        <v>69</v>
      </c>
      <c r="F57" s="6">
        <v>111</v>
      </c>
      <c r="G57" s="6">
        <v>233</v>
      </c>
      <c r="H57" s="7">
        <f t="shared" ref="H57:H69" si="3">F57/G57</f>
        <v>0.47639484978540775</v>
      </c>
    </row>
    <row r="58" spans="1:8">
      <c r="A58" s="304"/>
      <c r="B58" s="294"/>
      <c r="C58" s="305"/>
      <c r="D58" s="294"/>
      <c r="E58" s="4" t="s">
        <v>19</v>
      </c>
      <c r="F58" s="4">
        <v>126</v>
      </c>
      <c r="G58" s="4">
        <v>233</v>
      </c>
      <c r="H58" s="8">
        <f t="shared" si="3"/>
        <v>0.54077253218884125</v>
      </c>
    </row>
    <row r="59" spans="1:8">
      <c r="A59" s="304"/>
      <c r="B59" s="294"/>
      <c r="C59" s="305"/>
      <c r="D59" s="294"/>
      <c r="E59" s="4" t="s">
        <v>29</v>
      </c>
      <c r="F59" s="4">
        <v>189</v>
      </c>
      <c r="G59" s="4">
        <v>233</v>
      </c>
      <c r="H59" s="8">
        <f t="shared" si="3"/>
        <v>0.81115879828326176</v>
      </c>
    </row>
    <row r="60" spans="1:8">
      <c r="A60" s="304"/>
      <c r="B60" s="294"/>
      <c r="C60" s="305"/>
      <c r="D60" s="294"/>
      <c r="E60" s="4" t="s">
        <v>41</v>
      </c>
      <c r="F60" s="4">
        <v>218</v>
      </c>
      <c r="G60" s="4">
        <v>233</v>
      </c>
      <c r="H60" s="8">
        <f t="shared" si="3"/>
        <v>0.93562231759656656</v>
      </c>
    </row>
    <row r="61" spans="1:8">
      <c r="A61" s="302"/>
      <c r="B61" s="294"/>
      <c r="C61" s="303"/>
      <c r="D61" s="294"/>
      <c r="E61" s="17" t="s">
        <v>45</v>
      </c>
      <c r="F61" s="17">
        <v>219</v>
      </c>
      <c r="G61" s="4">
        <v>233</v>
      </c>
      <c r="H61" s="18">
        <f t="shared" si="3"/>
        <v>0.93991416309012876</v>
      </c>
    </row>
    <row r="62" spans="1:8" ht="15.75" thickBot="1">
      <c r="A62" s="307"/>
      <c r="B62" s="295"/>
      <c r="C62" s="293"/>
      <c r="D62" s="295"/>
      <c r="E62" s="9" t="s">
        <v>70</v>
      </c>
      <c r="F62" s="9"/>
      <c r="G62" s="9">
        <v>233</v>
      </c>
      <c r="H62" s="10">
        <f t="shared" si="3"/>
        <v>0</v>
      </c>
    </row>
    <row r="63" spans="1:8">
      <c r="A63" s="306">
        <v>40349</v>
      </c>
      <c r="B63" s="292" t="s">
        <v>23</v>
      </c>
      <c r="C63" s="308" t="s">
        <v>71</v>
      </c>
      <c r="D63" s="299" t="s">
        <v>40</v>
      </c>
      <c r="E63" s="6" t="s">
        <v>72</v>
      </c>
      <c r="F63" s="6">
        <v>39</v>
      </c>
      <c r="G63" s="6">
        <v>87</v>
      </c>
      <c r="H63" s="7">
        <f t="shared" si="3"/>
        <v>0.44827586206896552</v>
      </c>
    </row>
    <row r="64" spans="1:8">
      <c r="A64" s="304"/>
      <c r="B64" s="305"/>
      <c r="C64" s="309"/>
      <c r="D64" s="294"/>
      <c r="E64" s="4" t="s">
        <v>73</v>
      </c>
      <c r="F64" s="4">
        <v>45</v>
      </c>
      <c r="G64" s="4">
        <v>87</v>
      </c>
      <c r="H64" s="8">
        <f t="shared" si="3"/>
        <v>0.51724137931034486</v>
      </c>
    </row>
    <row r="65" spans="1:8">
      <c r="A65" s="304"/>
      <c r="B65" s="305"/>
      <c r="C65" s="309"/>
      <c r="D65" s="294"/>
      <c r="E65" s="4" t="s">
        <v>74</v>
      </c>
      <c r="F65" s="4">
        <v>49</v>
      </c>
      <c r="G65" s="4">
        <v>87</v>
      </c>
      <c r="H65" s="8">
        <f t="shared" si="3"/>
        <v>0.56321839080459768</v>
      </c>
    </row>
    <row r="66" spans="1:8" ht="15.75" thickBot="1">
      <c r="A66" s="307"/>
      <c r="B66" s="293"/>
      <c r="C66" s="310"/>
      <c r="D66" s="295"/>
      <c r="E66" s="27" t="s">
        <v>75</v>
      </c>
      <c r="F66" s="9">
        <v>66</v>
      </c>
      <c r="G66" s="9">
        <v>87</v>
      </c>
      <c r="H66" s="10">
        <f t="shared" si="3"/>
        <v>0.75862068965517238</v>
      </c>
    </row>
    <row r="67" spans="1:8">
      <c r="A67" s="296">
        <v>40363</v>
      </c>
      <c r="B67" s="299" t="s">
        <v>76</v>
      </c>
      <c r="C67" s="299" t="s">
        <v>55</v>
      </c>
      <c r="D67" s="299" t="s">
        <v>38</v>
      </c>
      <c r="E67" s="6" t="s">
        <v>39</v>
      </c>
      <c r="F67" s="6">
        <v>14</v>
      </c>
      <c r="G67" s="6">
        <v>103</v>
      </c>
      <c r="H67" s="7">
        <f t="shared" si="3"/>
        <v>0.13592233009708737</v>
      </c>
    </row>
    <row r="68" spans="1:8">
      <c r="A68" s="297"/>
      <c r="B68" s="294"/>
      <c r="C68" s="294"/>
      <c r="D68" s="300"/>
      <c r="E68" s="4" t="s">
        <v>21</v>
      </c>
      <c r="F68" s="4">
        <v>43</v>
      </c>
      <c r="G68" s="4">
        <v>103</v>
      </c>
      <c r="H68" s="8">
        <f t="shared" si="3"/>
        <v>0.41747572815533979</v>
      </c>
    </row>
    <row r="69" spans="1:8" ht="15.75" thickBot="1">
      <c r="A69" s="298"/>
      <c r="B69" s="295"/>
      <c r="C69" s="295"/>
      <c r="D69" s="27" t="s">
        <v>63</v>
      </c>
      <c r="E69" s="27" t="s">
        <v>17</v>
      </c>
      <c r="F69" s="27">
        <v>37</v>
      </c>
      <c r="G69" s="27">
        <v>93</v>
      </c>
      <c r="H69" s="28">
        <f t="shared" si="3"/>
        <v>0.39784946236559138</v>
      </c>
    </row>
    <row r="70" spans="1:8">
      <c r="A70" s="306">
        <v>40370</v>
      </c>
      <c r="B70" s="299" t="s">
        <v>77</v>
      </c>
      <c r="C70" s="292" t="s">
        <v>55</v>
      </c>
      <c r="D70" s="299" t="s">
        <v>40</v>
      </c>
      <c r="E70" s="6" t="s">
        <v>78</v>
      </c>
      <c r="F70" s="6">
        <v>35</v>
      </c>
      <c r="G70" s="6">
        <v>103</v>
      </c>
      <c r="H70" s="7">
        <f t="shared" ref="H70:H81" si="4">F70/G70</f>
        <v>0.33980582524271846</v>
      </c>
    </row>
    <row r="71" spans="1:8">
      <c r="A71" s="304"/>
      <c r="B71" s="294"/>
      <c r="C71" s="305"/>
      <c r="D71" s="294"/>
      <c r="E71" s="4" t="s">
        <v>26</v>
      </c>
      <c r="F71" s="4">
        <v>51</v>
      </c>
      <c r="G71" s="4">
        <v>103</v>
      </c>
      <c r="H71" s="8">
        <f t="shared" si="4"/>
        <v>0.49514563106796117</v>
      </c>
    </row>
    <row r="72" spans="1:8">
      <c r="A72" s="304"/>
      <c r="B72" s="294"/>
      <c r="C72" s="305"/>
      <c r="D72" s="294"/>
      <c r="E72" s="4" t="s">
        <v>19</v>
      </c>
      <c r="F72" s="4">
        <v>54</v>
      </c>
      <c r="G72" s="4">
        <v>103</v>
      </c>
      <c r="H72" s="8">
        <f t="shared" si="4"/>
        <v>0.52427184466019416</v>
      </c>
    </row>
    <row r="73" spans="1:8">
      <c r="A73" s="304"/>
      <c r="B73" s="294"/>
      <c r="C73" s="305"/>
      <c r="D73" s="294"/>
      <c r="E73" s="17" t="s">
        <v>45</v>
      </c>
      <c r="F73" s="4">
        <v>62</v>
      </c>
      <c r="G73" s="4">
        <v>103</v>
      </c>
      <c r="H73" s="8">
        <f t="shared" si="4"/>
        <v>0.60194174757281549</v>
      </c>
    </row>
    <row r="74" spans="1:8">
      <c r="A74" s="302"/>
      <c r="B74" s="294"/>
      <c r="C74" s="303"/>
      <c r="D74" s="294"/>
      <c r="E74" s="17" t="s">
        <v>66</v>
      </c>
      <c r="F74" s="17">
        <v>63</v>
      </c>
      <c r="G74" s="4">
        <v>103</v>
      </c>
      <c r="H74" s="18">
        <f>F74/G74</f>
        <v>0.61165048543689315</v>
      </c>
    </row>
    <row r="75" spans="1:8">
      <c r="A75" s="302"/>
      <c r="B75" s="294"/>
      <c r="C75" s="303"/>
      <c r="D75" s="294"/>
      <c r="E75" s="17" t="s">
        <v>29</v>
      </c>
      <c r="F75" s="17">
        <v>69</v>
      </c>
      <c r="G75" s="4">
        <v>103</v>
      </c>
      <c r="H75" s="18">
        <f>F75/G75</f>
        <v>0.66990291262135926</v>
      </c>
    </row>
    <row r="76" spans="1:8">
      <c r="A76" s="302"/>
      <c r="B76" s="294"/>
      <c r="C76" s="303"/>
      <c r="D76" s="294"/>
      <c r="E76" s="17" t="s">
        <v>22</v>
      </c>
      <c r="F76" s="17">
        <v>70</v>
      </c>
      <c r="G76" s="4">
        <v>103</v>
      </c>
      <c r="H76" s="18">
        <f>F76/G76</f>
        <v>0.67961165048543692</v>
      </c>
    </row>
    <row r="77" spans="1:8">
      <c r="A77" s="302"/>
      <c r="B77" s="294"/>
      <c r="C77" s="303"/>
      <c r="D77" s="294"/>
      <c r="E77" s="17" t="s">
        <v>79</v>
      </c>
      <c r="F77" s="17">
        <v>73</v>
      </c>
      <c r="G77" s="4">
        <v>103</v>
      </c>
      <c r="H77" s="18">
        <f t="shared" si="4"/>
        <v>0.70873786407766992</v>
      </c>
    </row>
    <row r="78" spans="1:8">
      <c r="A78" s="302"/>
      <c r="B78" s="294"/>
      <c r="C78" s="303"/>
      <c r="D78" s="294"/>
      <c r="E78" s="17" t="s">
        <v>30</v>
      </c>
      <c r="F78" s="17">
        <v>86</v>
      </c>
      <c r="G78" s="17">
        <v>103</v>
      </c>
      <c r="H78" s="18">
        <f t="shared" si="4"/>
        <v>0.83495145631067957</v>
      </c>
    </row>
    <row r="79" spans="1:8">
      <c r="A79" s="302"/>
      <c r="B79" s="294"/>
      <c r="C79" s="303"/>
      <c r="D79" s="294"/>
      <c r="E79" s="17" t="s">
        <v>70</v>
      </c>
      <c r="F79" s="17">
        <v>90</v>
      </c>
      <c r="G79" s="17">
        <v>103</v>
      </c>
      <c r="H79" s="18">
        <f t="shared" si="4"/>
        <v>0.87378640776699024</v>
      </c>
    </row>
    <row r="80" spans="1:8" ht="15.75" thickBot="1">
      <c r="A80" s="307"/>
      <c r="B80" s="295"/>
      <c r="C80" s="293"/>
      <c r="D80" s="295"/>
      <c r="E80" s="9" t="s">
        <v>80</v>
      </c>
      <c r="F80" s="9">
        <v>98</v>
      </c>
      <c r="G80" s="9">
        <v>103</v>
      </c>
      <c r="H80" s="10">
        <f t="shared" si="4"/>
        <v>0.95145631067961167</v>
      </c>
    </row>
    <row r="81" spans="1:8" ht="15.75" thickBot="1">
      <c r="A81" s="24">
        <v>40377</v>
      </c>
      <c r="B81" s="25" t="s">
        <v>81</v>
      </c>
      <c r="C81" s="25" t="s">
        <v>55</v>
      </c>
      <c r="D81" s="25" t="s">
        <v>40</v>
      </c>
      <c r="E81" s="25" t="s">
        <v>22</v>
      </c>
      <c r="F81" s="25">
        <v>87</v>
      </c>
      <c r="G81" s="25">
        <v>138</v>
      </c>
      <c r="H81" s="26">
        <f t="shared" si="4"/>
        <v>0.63043478260869568</v>
      </c>
    </row>
    <row r="82" spans="1:8" ht="15.75" thickBot="1">
      <c r="A82" s="24">
        <v>40384</v>
      </c>
      <c r="B82" s="25" t="s">
        <v>82</v>
      </c>
      <c r="C82" s="25" t="s">
        <v>55</v>
      </c>
      <c r="D82" s="25" t="s">
        <v>40</v>
      </c>
      <c r="E82" s="25" t="s">
        <v>79</v>
      </c>
      <c r="F82" s="25">
        <v>105</v>
      </c>
      <c r="G82" s="25">
        <v>222</v>
      </c>
      <c r="H82" s="26">
        <f t="shared" ref="H82:H88" si="5">F82/G82</f>
        <v>0.47297297297297297</v>
      </c>
    </row>
    <row r="83" spans="1:8">
      <c r="A83" s="296">
        <v>40411</v>
      </c>
      <c r="B83" s="299" t="s">
        <v>83</v>
      </c>
      <c r="C83" s="299" t="s">
        <v>55</v>
      </c>
      <c r="D83" s="299" t="s">
        <v>40</v>
      </c>
      <c r="E83" s="6" t="s">
        <v>22</v>
      </c>
      <c r="F83" s="6">
        <v>87</v>
      </c>
      <c r="G83" s="6">
        <v>241</v>
      </c>
      <c r="H83" s="7">
        <f t="shared" si="5"/>
        <v>0.36099585062240663</v>
      </c>
    </row>
    <row r="84" spans="1:8">
      <c r="A84" s="297"/>
      <c r="B84" s="294"/>
      <c r="C84" s="294"/>
      <c r="D84" s="300"/>
      <c r="E84" s="4" t="s">
        <v>67</v>
      </c>
      <c r="F84" s="4">
        <v>176</v>
      </c>
      <c r="G84" s="4">
        <v>241</v>
      </c>
      <c r="H84" s="8">
        <f t="shared" si="5"/>
        <v>0.73029045643153523</v>
      </c>
    </row>
    <row r="85" spans="1:8">
      <c r="A85" s="297"/>
      <c r="B85" s="294"/>
      <c r="C85" s="294"/>
      <c r="D85" s="294" t="s">
        <v>63</v>
      </c>
      <c r="E85" s="14" t="s">
        <v>78</v>
      </c>
      <c r="F85" s="14">
        <v>61</v>
      </c>
      <c r="G85" s="14">
        <v>308</v>
      </c>
      <c r="H85" s="15">
        <f t="shared" si="5"/>
        <v>0.19805194805194806</v>
      </c>
    </row>
    <row r="86" spans="1:8">
      <c r="A86" s="297"/>
      <c r="B86" s="294"/>
      <c r="C86" s="294"/>
      <c r="D86" s="294"/>
      <c r="E86" s="4" t="s">
        <v>61</v>
      </c>
      <c r="F86" s="4">
        <v>92</v>
      </c>
      <c r="G86" s="14">
        <v>308</v>
      </c>
      <c r="H86" s="8">
        <f t="shared" si="5"/>
        <v>0.29870129870129869</v>
      </c>
    </row>
    <row r="87" spans="1:8">
      <c r="A87" s="297"/>
      <c r="B87" s="294"/>
      <c r="C87" s="294"/>
      <c r="D87" s="294"/>
      <c r="E87" s="4" t="s">
        <v>26</v>
      </c>
      <c r="F87" s="4">
        <v>113</v>
      </c>
      <c r="G87" s="14">
        <v>308</v>
      </c>
      <c r="H87" s="8">
        <f t="shared" si="5"/>
        <v>0.36688311688311687</v>
      </c>
    </row>
    <row r="88" spans="1:8">
      <c r="A88" s="297"/>
      <c r="B88" s="294"/>
      <c r="C88" s="294"/>
      <c r="D88" s="294"/>
      <c r="E88" s="17" t="s">
        <v>79</v>
      </c>
      <c r="F88" s="4">
        <v>137</v>
      </c>
      <c r="G88" s="14">
        <v>308</v>
      </c>
      <c r="H88" s="8">
        <f t="shared" si="5"/>
        <v>0.44480519480519481</v>
      </c>
    </row>
    <row r="89" spans="1:8">
      <c r="A89" s="297"/>
      <c r="B89" s="294"/>
      <c r="C89" s="294"/>
      <c r="D89" s="294"/>
      <c r="E89" s="17" t="s">
        <v>19</v>
      </c>
      <c r="F89" s="17">
        <v>147</v>
      </c>
      <c r="G89" s="14">
        <v>308</v>
      </c>
      <c r="H89" s="18">
        <f>F89/G89</f>
        <v>0.47727272727272729</v>
      </c>
    </row>
    <row r="90" spans="1:8">
      <c r="A90" s="297"/>
      <c r="B90" s="294"/>
      <c r="C90" s="294"/>
      <c r="D90" s="294"/>
      <c r="E90" s="17" t="s">
        <v>48</v>
      </c>
      <c r="F90" s="17">
        <v>165</v>
      </c>
      <c r="G90" s="14">
        <v>308</v>
      </c>
      <c r="H90" s="18">
        <f>F90/G90</f>
        <v>0.5357142857142857</v>
      </c>
    </row>
    <row r="91" spans="1:8">
      <c r="A91" s="297"/>
      <c r="B91" s="294"/>
      <c r="C91" s="294"/>
      <c r="D91" s="294"/>
      <c r="E91" s="17" t="s">
        <v>29</v>
      </c>
      <c r="F91" s="17">
        <v>168</v>
      </c>
      <c r="G91" s="14">
        <v>308</v>
      </c>
      <c r="H91" s="18">
        <f>F91/G91</f>
        <v>0.54545454545454541</v>
      </c>
    </row>
    <row r="92" spans="1:8">
      <c r="A92" s="297"/>
      <c r="B92" s="294"/>
      <c r="C92" s="294"/>
      <c r="D92" s="294"/>
      <c r="E92" s="17" t="s">
        <v>84</v>
      </c>
      <c r="F92" s="17">
        <v>177</v>
      </c>
      <c r="G92" s="14">
        <v>308</v>
      </c>
      <c r="H92" s="18">
        <f t="shared" ref="H92:H97" si="6">F92/G92</f>
        <v>0.57467532467532467</v>
      </c>
    </row>
    <row r="93" spans="1:8" ht="15.75" thickBot="1">
      <c r="A93" s="298"/>
      <c r="B93" s="295"/>
      <c r="C93" s="295"/>
      <c r="D93" s="295"/>
      <c r="E93" s="9" t="s">
        <v>45</v>
      </c>
      <c r="F93" s="9">
        <v>185</v>
      </c>
      <c r="G93" s="27">
        <v>308</v>
      </c>
      <c r="H93" s="10">
        <f t="shared" si="6"/>
        <v>0.60064935064935066</v>
      </c>
    </row>
    <row r="94" spans="1:8">
      <c r="A94" s="306">
        <v>40418</v>
      </c>
      <c r="B94" s="299" t="s">
        <v>85</v>
      </c>
      <c r="C94" s="292" t="s">
        <v>55</v>
      </c>
      <c r="D94" s="299" t="s">
        <v>40</v>
      </c>
      <c r="E94" s="6" t="s">
        <v>78</v>
      </c>
      <c r="F94" s="6">
        <v>20</v>
      </c>
      <c r="G94" s="6">
        <v>161</v>
      </c>
      <c r="H94" s="7">
        <f t="shared" si="6"/>
        <v>0.12422360248447205</v>
      </c>
    </row>
    <row r="95" spans="1:8">
      <c r="A95" s="304"/>
      <c r="B95" s="294"/>
      <c r="C95" s="305"/>
      <c r="D95" s="294"/>
      <c r="E95" s="4" t="s">
        <v>19</v>
      </c>
      <c r="F95" s="4">
        <v>36</v>
      </c>
      <c r="G95" s="4">
        <v>161</v>
      </c>
      <c r="H95" s="8">
        <f t="shared" si="6"/>
        <v>0.2236024844720497</v>
      </c>
    </row>
    <row r="96" spans="1:8">
      <c r="A96" s="304"/>
      <c r="B96" s="294"/>
      <c r="C96" s="305"/>
      <c r="D96" s="294"/>
      <c r="E96" s="4" t="s">
        <v>41</v>
      </c>
      <c r="F96" s="4">
        <v>48</v>
      </c>
      <c r="G96" s="4">
        <v>161</v>
      </c>
      <c r="H96" s="8">
        <f t="shared" si="6"/>
        <v>0.29813664596273293</v>
      </c>
    </row>
    <row r="97" spans="1:8">
      <c r="A97" s="304"/>
      <c r="B97" s="294"/>
      <c r="C97" s="305"/>
      <c r="D97" s="294"/>
      <c r="E97" s="4" t="s">
        <v>26</v>
      </c>
      <c r="F97" s="4">
        <v>60</v>
      </c>
      <c r="G97" s="4">
        <v>161</v>
      </c>
      <c r="H97" s="8">
        <f t="shared" si="6"/>
        <v>0.37267080745341613</v>
      </c>
    </row>
    <row r="98" spans="1:8">
      <c r="A98" s="302"/>
      <c r="B98" s="294"/>
      <c r="C98" s="303"/>
      <c r="D98" s="294"/>
      <c r="E98" s="17" t="s">
        <v>86</v>
      </c>
      <c r="F98" s="17">
        <v>62</v>
      </c>
      <c r="G98" s="4">
        <v>161</v>
      </c>
      <c r="H98" s="18">
        <f>F98/G98</f>
        <v>0.38509316770186336</v>
      </c>
    </row>
    <row r="99" spans="1:8">
      <c r="A99" s="302"/>
      <c r="B99" s="294"/>
      <c r="C99" s="303"/>
      <c r="D99" s="294"/>
      <c r="E99" s="17" t="s">
        <v>79</v>
      </c>
      <c r="F99" s="17">
        <v>80</v>
      </c>
      <c r="G99" s="4">
        <v>161</v>
      </c>
      <c r="H99" s="18">
        <f>F99/G99</f>
        <v>0.49689440993788819</v>
      </c>
    </row>
    <row r="100" spans="1:8">
      <c r="A100" s="302"/>
      <c r="B100" s="294"/>
      <c r="C100" s="303"/>
      <c r="D100" s="294"/>
      <c r="E100" s="17" t="s">
        <v>62</v>
      </c>
      <c r="F100" s="17">
        <v>85</v>
      </c>
      <c r="G100" s="4">
        <v>161</v>
      </c>
      <c r="H100" s="18">
        <f>F100/G100</f>
        <v>0.52795031055900621</v>
      </c>
    </row>
    <row r="101" spans="1:8">
      <c r="A101" s="302"/>
      <c r="B101" s="294"/>
      <c r="C101" s="303"/>
      <c r="D101" s="294"/>
      <c r="E101" s="17" t="s">
        <v>22</v>
      </c>
      <c r="F101" s="17">
        <v>86</v>
      </c>
      <c r="G101" s="4">
        <v>161</v>
      </c>
      <c r="H101" s="18">
        <f t="shared" ref="H101:H122" si="7">F101/G101</f>
        <v>0.53416149068322982</v>
      </c>
    </row>
    <row r="102" spans="1:8">
      <c r="A102" s="302"/>
      <c r="B102" s="294"/>
      <c r="C102" s="303"/>
      <c r="D102" s="294"/>
      <c r="E102" s="17" t="s">
        <v>29</v>
      </c>
      <c r="F102" s="17">
        <v>94</v>
      </c>
      <c r="G102" s="4">
        <v>161</v>
      </c>
      <c r="H102" s="18">
        <f t="shared" si="7"/>
        <v>0.58385093167701863</v>
      </c>
    </row>
    <row r="103" spans="1:8">
      <c r="A103" s="302"/>
      <c r="B103" s="294"/>
      <c r="C103" s="303"/>
      <c r="D103" s="294"/>
      <c r="E103" s="17" t="s">
        <v>66</v>
      </c>
      <c r="F103" s="17">
        <v>117</v>
      </c>
      <c r="G103" s="4">
        <v>161</v>
      </c>
      <c r="H103" s="18">
        <f t="shared" si="7"/>
        <v>0.72670807453416153</v>
      </c>
    </row>
    <row r="104" spans="1:8" ht="15.75" thickBot="1">
      <c r="A104" s="307"/>
      <c r="B104" s="295"/>
      <c r="C104" s="293"/>
      <c r="D104" s="295"/>
      <c r="E104" s="9" t="s">
        <v>30</v>
      </c>
      <c r="F104" s="9">
        <v>130</v>
      </c>
      <c r="G104" s="9">
        <v>161</v>
      </c>
      <c r="H104" s="10">
        <f t="shared" si="7"/>
        <v>0.80745341614906829</v>
      </c>
    </row>
    <row r="105" spans="1:8">
      <c r="A105" s="306">
        <v>40419</v>
      </c>
      <c r="B105" s="292" t="s">
        <v>87</v>
      </c>
      <c r="C105" s="292" t="s">
        <v>55</v>
      </c>
      <c r="D105" s="6" t="s">
        <v>40</v>
      </c>
      <c r="E105" s="6" t="s">
        <v>39</v>
      </c>
      <c r="F105" s="6">
        <v>56</v>
      </c>
      <c r="G105" s="6">
        <v>97</v>
      </c>
      <c r="H105" s="7">
        <f t="shared" si="7"/>
        <v>0.57731958762886593</v>
      </c>
    </row>
    <row r="106" spans="1:8" ht="15.75" thickBot="1">
      <c r="A106" s="307"/>
      <c r="B106" s="293"/>
      <c r="C106" s="293"/>
      <c r="D106" s="9" t="s">
        <v>38</v>
      </c>
      <c r="E106" s="9" t="s">
        <v>17</v>
      </c>
      <c r="F106" s="9">
        <v>20</v>
      </c>
      <c r="G106" s="9">
        <v>62</v>
      </c>
      <c r="H106" s="10">
        <f t="shared" si="7"/>
        <v>0.32258064516129031</v>
      </c>
    </row>
    <row r="107" spans="1:8">
      <c r="A107" s="296">
        <v>40426</v>
      </c>
      <c r="B107" s="299" t="s">
        <v>88</v>
      </c>
      <c r="C107" s="299" t="s">
        <v>55</v>
      </c>
      <c r="D107" s="299" t="s">
        <v>40</v>
      </c>
      <c r="E107" s="6" t="s">
        <v>78</v>
      </c>
      <c r="F107" s="6">
        <v>19</v>
      </c>
      <c r="G107" s="6">
        <v>367</v>
      </c>
      <c r="H107" s="7">
        <f t="shared" si="7"/>
        <v>5.1771117166212535E-2</v>
      </c>
    </row>
    <row r="108" spans="1:8">
      <c r="A108" s="297"/>
      <c r="B108" s="294"/>
      <c r="C108" s="294"/>
      <c r="D108" s="300"/>
      <c r="E108" s="4" t="s">
        <v>67</v>
      </c>
      <c r="F108" s="4">
        <v>211</v>
      </c>
      <c r="G108" s="4">
        <v>367</v>
      </c>
      <c r="H108" s="8">
        <f t="shared" si="7"/>
        <v>0.57493188010899188</v>
      </c>
    </row>
    <row r="109" spans="1:8">
      <c r="A109" s="297"/>
      <c r="B109" s="294"/>
      <c r="C109" s="294"/>
      <c r="D109" s="294" t="s">
        <v>63</v>
      </c>
      <c r="E109" s="4" t="s">
        <v>61</v>
      </c>
      <c r="F109" s="14">
        <v>79</v>
      </c>
      <c r="G109" s="14">
        <v>361</v>
      </c>
      <c r="H109" s="15">
        <f t="shared" si="7"/>
        <v>0.2188365650969529</v>
      </c>
    </row>
    <row r="110" spans="1:8" ht="15.75" thickBot="1">
      <c r="A110" s="298"/>
      <c r="B110" s="295"/>
      <c r="C110" s="295"/>
      <c r="D110" s="295"/>
      <c r="E110" s="9" t="s">
        <v>22</v>
      </c>
      <c r="F110" s="9">
        <v>211</v>
      </c>
      <c r="G110" s="27">
        <v>361</v>
      </c>
      <c r="H110" s="10">
        <f t="shared" si="7"/>
        <v>0.58448753462603875</v>
      </c>
    </row>
    <row r="111" spans="1:8">
      <c r="A111" s="306">
        <v>40432</v>
      </c>
      <c r="B111" s="308" t="s">
        <v>89</v>
      </c>
      <c r="C111" s="292" t="s">
        <v>55</v>
      </c>
      <c r="D111" s="299" t="s">
        <v>38</v>
      </c>
      <c r="E111" s="6" t="s">
        <v>69</v>
      </c>
      <c r="F111" s="6">
        <v>97</v>
      </c>
      <c r="G111" s="6">
        <v>374</v>
      </c>
      <c r="H111" s="7">
        <f t="shared" si="7"/>
        <v>0.25935828877005346</v>
      </c>
    </row>
    <row r="112" spans="1:8">
      <c r="A112" s="304"/>
      <c r="B112" s="309"/>
      <c r="C112" s="305"/>
      <c r="D112" s="294"/>
      <c r="E112" s="4" t="s">
        <v>26</v>
      </c>
      <c r="F112" s="4">
        <v>116</v>
      </c>
      <c r="G112" s="4">
        <v>374</v>
      </c>
      <c r="H112" s="8">
        <f t="shared" si="7"/>
        <v>0.31016042780748665</v>
      </c>
    </row>
    <row r="113" spans="1:8">
      <c r="A113" s="304"/>
      <c r="B113" s="309"/>
      <c r="C113" s="305"/>
      <c r="D113" s="294"/>
      <c r="E113" s="4" t="s">
        <v>21</v>
      </c>
      <c r="F113" s="4">
        <v>157</v>
      </c>
      <c r="G113" s="4">
        <v>374</v>
      </c>
      <c r="H113" s="8">
        <f t="shared" si="7"/>
        <v>0.4197860962566845</v>
      </c>
    </row>
    <row r="114" spans="1:8">
      <c r="A114" s="304"/>
      <c r="B114" s="309"/>
      <c r="C114" s="305"/>
      <c r="D114" s="294"/>
      <c r="E114" s="4" t="s">
        <v>48</v>
      </c>
      <c r="F114" s="4">
        <v>165</v>
      </c>
      <c r="G114" s="4">
        <v>374</v>
      </c>
      <c r="H114" s="8">
        <f t="shared" si="7"/>
        <v>0.44117647058823528</v>
      </c>
    </row>
    <row r="115" spans="1:8">
      <c r="A115" s="304"/>
      <c r="B115" s="309"/>
      <c r="C115" s="305"/>
      <c r="D115" s="294"/>
      <c r="E115" s="4" t="s">
        <v>45</v>
      </c>
      <c r="F115" s="4">
        <v>184</v>
      </c>
      <c r="G115" s="4">
        <v>374</v>
      </c>
      <c r="H115" s="8">
        <f t="shared" si="7"/>
        <v>0.49197860962566847</v>
      </c>
    </row>
    <row r="116" spans="1:8">
      <c r="A116" s="302"/>
      <c r="B116" s="309"/>
      <c r="C116" s="303"/>
      <c r="D116" s="294"/>
      <c r="E116" s="17" t="s">
        <v>79</v>
      </c>
      <c r="F116" s="17">
        <v>271</v>
      </c>
      <c r="G116" s="4">
        <v>374</v>
      </c>
      <c r="H116" s="18">
        <f t="shared" si="7"/>
        <v>0.72459893048128343</v>
      </c>
    </row>
    <row r="117" spans="1:8" ht="15.75" thickBot="1">
      <c r="A117" s="307"/>
      <c r="B117" s="310"/>
      <c r="C117" s="293"/>
      <c r="D117" s="295"/>
      <c r="E117" s="9" t="s">
        <v>52</v>
      </c>
      <c r="F117" s="9">
        <v>281</v>
      </c>
      <c r="G117" s="9">
        <v>374</v>
      </c>
      <c r="H117" s="10">
        <f t="shared" si="7"/>
        <v>0.75133689839572193</v>
      </c>
    </row>
    <row r="118" spans="1:8">
      <c r="A118" s="296">
        <v>40440</v>
      </c>
      <c r="B118" s="299" t="s">
        <v>90</v>
      </c>
      <c r="C118" s="299" t="s">
        <v>55</v>
      </c>
      <c r="D118" s="6" t="s">
        <v>142</v>
      </c>
      <c r="E118" s="6" t="s">
        <v>16</v>
      </c>
      <c r="F118" s="6">
        <v>121</v>
      </c>
      <c r="G118" s="6">
        <v>1092</v>
      </c>
      <c r="H118" s="7">
        <f t="shared" si="7"/>
        <v>0.1108058608058608</v>
      </c>
    </row>
    <row r="119" spans="1:8">
      <c r="A119" s="297"/>
      <c r="B119" s="294"/>
      <c r="C119" s="294"/>
      <c r="D119" s="294" t="s">
        <v>63</v>
      </c>
      <c r="E119" s="4" t="s">
        <v>61</v>
      </c>
      <c r="F119" s="14">
        <v>157</v>
      </c>
      <c r="G119" s="14">
        <v>928</v>
      </c>
      <c r="H119" s="15">
        <f t="shared" si="7"/>
        <v>0.16918103448275862</v>
      </c>
    </row>
    <row r="120" spans="1:8">
      <c r="A120" s="297"/>
      <c r="B120" s="294"/>
      <c r="C120" s="294"/>
      <c r="D120" s="294"/>
      <c r="E120" s="4" t="s">
        <v>21</v>
      </c>
      <c r="F120" s="4">
        <v>233</v>
      </c>
      <c r="G120" s="14">
        <v>928</v>
      </c>
      <c r="H120" s="8">
        <f t="shared" si="7"/>
        <v>0.25107758620689657</v>
      </c>
    </row>
    <row r="121" spans="1:8">
      <c r="A121" s="297"/>
      <c r="B121" s="294"/>
      <c r="C121" s="294"/>
      <c r="D121" s="294"/>
      <c r="E121" s="17" t="s">
        <v>48</v>
      </c>
      <c r="F121" s="4">
        <v>271</v>
      </c>
      <c r="G121" s="14">
        <v>928</v>
      </c>
      <c r="H121" s="8">
        <f t="shared" si="7"/>
        <v>0.29202586206896552</v>
      </c>
    </row>
    <row r="122" spans="1:8">
      <c r="A122" s="297"/>
      <c r="B122" s="294"/>
      <c r="C122" s="294"/>
      <c r="D122" s="294"/>
      <c r="E122" s="17" t="s">
        <v>17</v>
      </c>
      <c r="F122" s="17">
        <v>309</v>
      </c>
      <c r="G122" s="14">
        <v>928</v>
      </c>
      <c r="H122" s="18">
        <f t="shared" si="7"/>
        <v>0.33297413793103448</v>
      </c>
    </row>
    <row r="123" spans="1:8">
      <c r="A123" s="297"/>
      <c r="B123" s="294"/>
      <c r="C123" s="294"/>
      <c r="D123" s="294"/>
      <c r="E123" s="17" t="s">
        <v>79</v>
      </c>
      <c r="F123" s="17">
        <v>384</v>
      </c>
      <c r="G123" s="14">
        <v>928</v>
      </c>
      <c r="H123" s="18">
        <f t="shared" ref="H123:H129" si="8">F123/G123</f>
        <v>0.41379310344827586</v>
      </c>
    </row>
    <row r="124" spans="1:8" ht="15.75" thickBot="1">
      <c r="A124" s="298"/>
      <c r="B124" s="295"/>
      <c r="C124" s="295"/>
      <c r="D124" s="295"/>
      <c r="E124" s="9" t="s">
        <v>66</v>
      </c>
      <c r="F124" s="9">
        <v>431</v>
      </c>
      <c r="G124" s="27">
        <v>928</v>
      </c>
      <c r="H124" s="10">
        <f t="shared" si="8"/>
        <v>0.46443965517241381</v>
      </c>
    </row>
    <row r="125" spans="1:8" ht="15.75" thickBot="1">
      <c r="A125" s="24">
        <v>40474</v>
      </c>
      <c r="B125" s="25" t="s">
        <v>92</v>
      </c>
      <c r="C125" s="25" t="s">
        <v>13</v>
      </c>
      <c r="D125" s="29" t="s">
        <v>93</v>
      </c>
      <c r="E125" s="25" t="s">
        <v>15</v>
      </c>
      <c r="F125" s="25">
        <v>5</v>
      </c>
      <c r="G125" s="25">
        <v>28</v>
      </c>
      <c r="H125" s="26">
        <f t="shared" si="8"/>
        <v>0.17857142857142858</v>
      </c>
    </row>
    <row r="126" spans="1:8" ht="15.75" thickBot="1">
      <c r="A126" s="24">
        <v>40475</v>
      </c>
      <c r="B126" s="25" t="s">
        <v>91</v>
      </c>
      <c r="C126" s="25" t="s">
        <v>13</v>
      </c>
      <c r="D126" s="25">
        <v>15</v>
      </c>
      <c r="E126" s="25" t="s">
        <v>16</v>
      </c>
      <c r="F126" s="25">
        <v>38</v>
      </c>
      <c r="G126" s="25">
        <v>192</v>
      </c>
      <c r="H126" s="26">
        <f t="shared" si="8"/>
        <v>0.19791666666666666</v>
      </c>
    </row>
    <row r="127" spans="1:8" ht="15.75" thickBot="1">
      <c r="A127" s="24">
        <v>40489</v>
      </c>
      <c r="B127" s="25" t="s">
        <v>95</v>
      </c>
      <c r="C127" s="25" t="s">
        <v>96</v>
      </c>
      <c r="D127" s="25">
        <v>10</v>
      </c>
      <c r="E127" s="25" t="s">
        <v>97</v>
      </c>
      <c r="F127" s="25">
        <v>180</v>
      </c>
      <c r="G127" s="25">
        <v>508</v>
      </c>
      <c r="H127" s="26">
        <f t="shared" si="8"/>
        <v>0.3543307086614173</v>
      </c>
    </row>
    <row r="128" spans="1:8">
      <c r="A128" s="296">
        <v>40493</v>
      </c>
      <c r="B128" s="299" t="s">
        <v>7</v>
      </c>
      <c r="C128" s="299" t="s">
        <v>8</v>
      </c>
      <c r="D128" s="299">
        <v>16.5</v>
      </c>
      <c r="E128" s="6" t="s">
        <v>94</v>
      </c>
      <c r="F128" s="6">
        <v>15</v>
      </c>
      <c r="G128" s="6">
        <v>35</v>
      </c>
      <c r="H128" s="7">
        <f t="shared" si="8"/>
        <v>0.42857142857142855</v>
      </c>
    </row>
    <row r="129" spans="1:9" ht="15.75" thickBot="1">
      <c r="A129" s="298"/>
      <c r="B129" s="295"/>
      <c r="C129" s="295"/>
      <c r="D129" s="295"/>
      <c r="E129" s="20" t="s">
        <v>126</v>
      </c>
      <c r="F129" s="20">
        <v>29</v>
      </c>
      <c r="G129" s="20">
        <v>35</v>
      </c>
      <c r="H129" s="21">
        <f t="shared" si="8"/>
        <v>0.82857142857142863</v>
      </c>
      <c r="I129" s="1" t="s">
        <v>127</v>
      </c>
    </row>
    <row r="130" spans="1:9">
      <c r="A130" s="306">
        <v>40510</v>
      </c>
      <c r="B130" s="299" t="s">
        <v>98</v>
      </c>
      <c r="C130" s="292" t="s">
        <v>13</v>
      </c>
      <c r="D130" s="299">
        <v>15</v>
      </c>
      <c r="E130" s="6" t="s">
        <v>48</v>
      </c>
      <c r="F130" s="6">
        <v>56</v>
      </c>
      <c r="G130" s="6">
        <v>388</v>
      </c>
      <c r="H130" s="7">
        <f t="shared" ref="H130:H135" si="9">F130/G130</f>
        <v>0.14432989690721648</v>
      </c>
    </row>
    <row r="131" spans="1:9">
      <c r="A131" s="304"/>
      <c r="B131" s="294"/>
      <c r="C131" s="305"/>
      <c r="D131" s="294"/>
      <c r="E131" s="4" t="s">
        <v>97</v>
      </c>
      <c r="F131" s="4">
        <v>122</v>
      </c>
      <c r="G131" s="4">
        <v>388</v>
      </c>
      <c r="H131" s="8">
        <f t="shared" si="9"/>
        <v>0.31443298969072164</v>
      </c>
    </row>
    <row r="132" spans="1:9">
      <c r="A132" s="304"/>
      <c r="B132" s="294"/>
      <c r="C132" s="305"/>
      <c r="D132" s="294"/>
      <c r="E132" s="4" t="s">
        <v>99</v>
      </c>
      <c r="F132" s="4">
        <v>144</v>
      </c>
      <c r="G132" s="4">
        <v>388</v>
      </c>
      <c r="H132" s="8">
        <f t="shared" si="9"/>
        <v>0.37113402061855671</v>
      </c>
    </row>
    <row r="133" spans="1:9">
      <c r="A133" s="304"/>
      <c r="B133" s="294"/>
      <c r="C133" s="305"/>
      <c r="D133" s="294"/>
      <c r="E133" s="4" t="s">
        <v>52</v>
      </c>
      <c r="F133" s="4">
        <v>152</v>
      </c>
      <c r="G133" s="4">
        <v>388</v>
      </c>
      <c r="H133" s="8">
        <f t="shared" si="9"/>
        <v>0.39175257731958762</v>
      </c>
    </row>
    <row r="134" spans="1:9">
      <c r="A134" s="302"/>
      <c r="B134" s="294"/>
      <c r="C134" s="303"/>
      <c r="D134" s="300"/>
      <c r="E134" s="17" t="s">
        <v>79</v>
      </c>
      <c r="F134" s="17">
        <v>200</v>
      </c>
      <c r="G134" s="4">
        <v>388</v>
      </c>
      <c r="H134" s="18">
        <f t="shared" si="9"/>
        <v>0.51546391752577314</v>
      </c>
    </row>
    <row r="135" spans="1:9" ht="15.75" thickBot="1">
      <c r="A135" s="307"/>
      <c r="B135" s="295"/>
      <c r="C135" s="293"/>
      <c r="D135" s="9">
        <v>30</v>
      </c>
      <c r="E135" s="9" t="s">
        <v>15</v>
      </c>
      <c r="F135" s="9">
        <v>9</v>
      </c>
      <c r="G135" s="9">
        <v>109</v>
      </c>
      <c r="H135" s="10">
        <f t="shared" si="9"/>
        <v>8.2568807339449546E-2</v>
      </c>
    </row>
    <row r="136" spans="1:9" ht="15.75" thickBot="1">
      <c r="A136" s="24">
        <v>40516</v>
      </c>
      <c r="B136" s="25" t="s">
        <v>100</v>
      </c>
      <c r="C136" s="25" t="s">
        <v>44</v>
      </c>
      <c r="D136" s="25">
        <v>9.3000000000000007</v>
      </c>
      <c r="E136" s="25" t="s">
        <v>16</v>
      </c>
      <c r="F136" s="25">
        <v>50</v>
      </c>
      <c r="G136" s="25">
        <v>205</v>
      </c>
      <c r="H136" s="26">
        <f t="shared" ref="H136:H141" si="10">F136/G136</f>
        <v>0.24390243902439024</v>
      </c>
    </row>
    <row r="137" spans="1:9">
      <c r="A137" s="296">
        <v>40524</v>
      </c>
      <c r="B137" s="299" t="s">
        <v>85</v>
      </c>
      <c r="C137" s="299" t="s">
        <v>13</v>
      </c>
      <c r="D137" s="299">
        <v>15</v>
      </c>
      <c r="E137" s="6" t="s">
        <v>18</v>
      </c>
      <c r="F137" s="6">
        <v>118</v>
      </c>
      <c r="G137" s="6">
        <v>296</v>
      </c>
      <c r="H137" s="7">
        <f t="shared" si="10"/>
        <v>0.39864864864864863</v>
      </c>
    </row>
    <row r="138" spans="1:9">
      <c r="A138" s="297"/>
      <c r="B138" s="294"/>
      <c r="C138" s="294"/>
      <c r="D138" s="294"/>
      <c r="E138" s="14" t="s">
        <v>17</v>
      </c>
      <c r="F138" s="14">
        <v>167</v>
      </c>
      <c r="G138" s="14">
        <v>296</v>
      </c>
      <c r="H138" s="15">
        <f t="shared" si="10"/>
        <v>0.56418918918918914</v>
      </c>
    </row>
    <row r="139" spans="1:9" ht="15.75" thickBot="1">
      <c r="A139" s="298"/>
      <c r="B139" s="295"/>
      <c r="C139" s="295"/>
      <c r="D139" s="295"/>
      <c r="E139" s="27" t="s">
        <v>103</v>
      </c>
      <c r="F139" s="27">
        <v>214</v>
      </c>
      <c r="G139" s="27">
        <v>296</v>
      </c>
      <c r="H139" s="28">
        <f t="shared" si="10"/>
        <v>0.72297297297297303</v>
      </c>
    </row>
    <row r="140" spans="1:9" ht="15.75" thickBot="1">
      <c r="A140" s="24">
        <v>40531</v>
      </c>
      <c r="B140" s="25" t="s">
        <v>101</v>
      </c>
      <c r="C140" s="25" t="s">
        <v>44</v>
      </c>
      <c r="D140" s="25">
        <v>10</v>
      </c>
      <c r="E140" s="25" t="s">
        <v>16</v>
      </c>
      <c r="F140" s="25">
        <v>63</v>
      </c>
      <c r="G140" s="25">
        <v>219</v>
      </c>
      <c r="H140" s="26">
        <f t="shared" si="10"/>
        <v>0.28767123287671231</v>
      </c>
    </row>
    <row r="141" spans="1:9" ht="15.75" thickBot="1">
      <c r="A141" s="24">
        <v>40531</v>
      </c>
      <c r="B141" s="25" t="s">
        <v>102</v>
      </c>
      <c r="C141" s="25" t="s">
        <v>96</v>
      </c>
      <c r="D141" s="25">
        <v>8.8000000000000007</v>
      </c>
      <c r="E141" s="25" t="s">
        <v>97</v>
      </c>
      <c r="F141" s="25">
        <v>107</v>
      </c>
      <c r="G141" s="25">
        <v>502</v>
      </c>
      <c r="H141" s="26">
        <f t="shared" si="10"/>
        <v>0.21314741035856574</v>
      </c>
    </row>
  </sheetData>
  <mergeCells count="104">
    <mergeCell ref="D57:D62"/>
    <mergeCell ref="D67:D68"/>
    <mergeCell ref="A128:A129"/>
    <mergeCell ref="B128:B129"/>
    <mergeCell ref="C128:C129"/>
    <mergeCell ref="D128:D129"/>
    <mergeCell ref="A94:A104"/>
    <mergeCell ref="B94:B104"/>
    <mergeCell ref="C94:C104"/>
    <mergeCell ref="B70:B80"/>
    <mergeCell ref="A63:A66"/>
    <mergeCell ref="B63:B66"/>
    <mergeCell ref="A57:A62"/>
    <mergeCell ref="A70:A80"/>
    <mergeCell ref="B57:B62"/>
    <mergeCell ref="C57:C62"/>
    <mergeCell ref="C70:C80"/>
    <mergeCell ref="B107:B110"/>
    <mergeCell ref="C107:C110"/>
    <mergeCell ref="A105:A106"/>
    <mergeCell ref="D70:D80"/>
    <mergeCell ref="C63:C66"/>
    <mergeCell ref="D63:D66"/>
    <mergeCell ref="A111:A117"/>
    <mergeCell ref="B111:B117"/>
    <mergeCell ref="C111:C117"/>
    <mergeCell ref="D111:D117"/>
    <mergeCell ref="A107:A110"/>
    <mergeCell ref="A137:A139"/>
    <mergeCell ref="B137:B139"/>
    <mergeCell ref="C137:C139"/>
    <mergeCell ref="D137:D139"/>
    <mergeCell ref="A130:A135"/>
    <mergeCell ref="B130:B135"/>
    <mergeCell ref="C130:C135"/>
    <mergeCell ref="D130:D134"/>
    <mergeCell ref="D107:D108"/>
    <mergeCell ref="D109:D110"/>
    <mergeCell ref="A118:A124"/>
    <mergeCell ref="B118:B124"/>
    <mergeCell ref="C118:C124"/>
    <mergeCell ref="D119:D124"/>
    <mergeCell ref="A4:A6"/>
    <mergeCell ref="B4:B6"/>
    <mergeCell ref="C4:C6"/>
    <mergeCell ref="D4:D6"/>
    <mergeCell ref="A31:A35"/>
    <mergeCell ref="B31:B35"/>
    <mergeCell ref="C31:C35"/>
    <mergeCell ref="D31:D35"/>
    <mergeCell ref="D12:D13"/>
    <mergeCell ref="A12:A13"/>
    <mergeCell ref="B12:B13"/>
    <mergeCell ref="C12:C13"/>
    <mergeCell ref="A16:A17"/>
    <mergeCell ref="B16:B17"/>
    <mergeCell ref="D19:D20"/>
    <mergeCell ref="A27:A30"/>
    <mergeCell ref="B27:B30"/>
    <mergeCell ref="C27:C30"/>
    <mergeCell ref="D28:D30"/>
    <mergeCell ref="D21:D26"/>
    <mergeCell ref="A37:A41"/>
    <mergeCell ref="B36:B41"/>
    <mergeCell ref="C37:C41"/>
    <mergeCell ref="D37:D40"/>
    <mergeCell ref="D43:D45"/>
    <mergeCell ref="D47:D51"/>
    <mergeCell ref="A53:A56"/>
    <mergeCell ref="B53:B56"/>
    <mergeCell ref="D7:D10"/>
    <mergeCell ref="A7:A11"/>
    <mergeCell ref="B7:B11"/>
    <mergeCell ref="C7:C11"/>
    <mergeCell ref="C53:C56"/>
    <mergeCell ref="D53:D56"/>
    <mergeCell ref="A47:A52"/>
    <mergeCell ref="C47:C52"/>
    <mergeCell ref="B47:B52"/>
    <mergeCell ref="A43:A45"/>
    <mergeCell ref="B105:B106"/>
    <mergeCell ref="C105:C106"/>
    <mergeCell ref="D85:D93"/>
    <mergeCell ref="A83:A93"/>
    <mergeCell ref="B83:B93"/>
    <mergeCell ref="C83:C93"/>
    <mergeCell ref="D83:D84"/>
    <mergeCell ref="D94:D104"/>
    <mergeCell ref="A14:A15"/>
    <mergeCell ref="B14:B15"/>
    <mergeCell ref="C14:C15"/>
    <mergeCell ref="D14:D15"/>
    <mergeCell ref="A67:A69"/>
    <mergeCell ref="B67:B69"/>
    <mergeCell ref="C67:C69"/>
    <mergeCell ref="C16:C17"/>
    <mergeCell ref="A21:A26"/>
    <mergeCell ref="B21:B26"/>
    <mergeCell ref="C21:C26"/>
    <mergeCell ref="A19:A20"/>
    <mergeCell ref="B19:B20"/>
    <mergeCell ref="C19:C20"/>
    <mergeCell ref="B43:B45"/>
    <mergeCell ref="C43:C45"/>
  </mergeCells>
  <phoneticPr fontId="6" type="noConversion"/>
  <pageMargins left="0.51" right="0.42" top="0.25" bottom="0.21" header="0.12" footer="0.12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J24" sqref="J24"/>
    </sheetView>
  </sheetViews>
  <sheetFormatPr baseColWidth="10" defaultRowHeight="15"/>
  <cols>
    <col min="1" max="1" width="9.5703125" style="1" bestFit="1" customWidth="1"/>
    <col min="2" max="2" width="16.140625" style="1" bestFit="1" customWidth="1"/>
    <col min="3" max="3" width="24.28515625" style="1" bestFit="1" customWidth="1"/>
    <col min="4" max="7" width="11.42578125" style="1"/>
    <col min="8" max="8" width="24.28515625" style="1" customWidth="1"/>
    <col min="9" max="16384" width="11.42578125" style="1"/>
  </cols>
  <sheetData>
    <row r="1" spans="1:8" ht="30">
      <c r="A1" s="227" t="s">
        <v>443</v>
      </c>
      <c r="B1" s="227" t="s">
        <v>419</v>
      </c>
      <c r="C1" s="227" t="s">
        <v>444</v>
      </c>
      <c r="F1" s="228" t="s">
        <v>443</v>
      </c>
      <c r="G1" s="228" t="s">
        <v>419</v>
      </c>
      <c r="H1" s="228" t="s">
        <v>444</v>
      </c>
    </row>
    <row r="2" spans="1:8">
      <c r="A2" s="1" t="s">
        <v>378</v>
      </c>
      <c r="B2" s="226" t="s">
        <v>420</v>
      </c>
      <c r="F2" s="229" t="s">
        <v>381</v>
      </c>
      <c r="G2" s="230" t="s">
        <v>423</v>
      </c>
      <c r="H2" s="229"/>
    </row>
    <row r="3" spans="1:8">
      <c r="A3" s="1" t="s">
        <v>379</v>
      </c>
      <c r="B3" s="226" t="s">
        <v>421</v>
      </c>
      <c r="F3" s="229" t="s">
        <v>383</v>
      </c>
      <c r="G3" s="230" t="s">
        <v>425</v>
      </c>
      <c r="H3" s="229">
        <v>170</v>
      </c>
    </row>
    <row r="4" spans="1:8">
      <c r="A4" s="1" t="s">
        <v>380</v>
      </c>
      <c r="B4" s="226" t="s">
        <v>422</v>
      </c>
      <c r="F4" s="229" t="s">
        <v>384</v>
      </c>
      <c r="G4" s="230" t="s">
        <v>426</v>
      </c>
      <c r="H4" s="229">
        <v>160</v>
      </c>
    </row>
    <row r="5" spans="1:8">
      <c r="A5" s="1" t="s">
        <v>381</v>
      </c>
      <c r="B5" s="226" t="s">
        <v>423</v>
      </c>
      <c r="F5" s="229" t="s">
        <v>382</v>
      </c>
      <c r="G5" s="230" t="s">
        <v>424</v>
      </c>
      <c r="H5" s="229">
        <v>180</v>
      </c>
    </row>
    <row r="6" spans="1:8">
      <c r="A6" s="1" t="s">
        <v>382</v>
      </c>
      <c r="B6" s="226" t="s">
        <v>424</v>
      </c>
      <c r="C6" s="1">
        <v>180</v>
      </c>
      <c r="F6" s="229" t="s">
        <v>378</v>
      </c>
      <c r="G6" s="230" t="s">
        <v>420</v>
      </c>
      <c r="H6" s="229"/>
    </row>
    <row r="7" spans="1:8">
      <c r="A7" s="1" t="s">
        <v>383</v>
      </c>
      <c r="B7" s="226" t="s">
        <v>425</v>
      </c>
      <c r="C7" s="1">
        <v>170</v>
      </c>
      <c r="F7" s="229" t="s">
        <v>379</v>
      </c>
      <c r="G7" s="230" t="s">
        <v>421</v>
      </c>
      <c r="H7" s="229"/>
    </row>
    <row r="8" spans="1:8">
      <c r="A8" s="1" t="s">
        <v>384</v>
      </c>
      <c r="B8" s="226" t="s">
        <v>426</v>
      </c>
      <c r="C8" s="1">
        <v>160</v>
      </c>
      <c r="F8" s="229" t="s">
        <v>380</v>
      </c>
      <c r="G8" s="230" t="s">
        <v>422</v>
      </c>
      <c r="H8" s="229"/>
    </row>
    <row r="9" spans="1:8">
      <c r="A9" s="1" t="s">
        <v>374</v>
      </c>
      <c r="B9" s="226" t="s">
        <v>427</v>
      </c>
      <c r="C9" s="1">
        <v>150</v>
      </c>
      <c r="F9" s="229" t="s">
        <v>374</v>
      </c>
      <c r="G9" s="230" t="s">
        <v>427</v>
      </c>
      <c r="H9" s="229">
        <v>150</v>
      </c>
    </row>
    <row r="10" spans="1:8">
      <c r="A10" s="1" t="s">
        <v>375</v>
      </c>
      <c r="B10" s="226" t="s">
        <v>428</v>
      </c>
      <c r="C10" s="1">
        <v>150</v>
      </c>
      <c r="F10" s="229" t="s">
        <v>375</v>
      </c>
      <c r="G10" s="230" t="s">
        <v>428</v>
      </c>
      <c r="H10" s="229">
        <v>150</v>
      </c>
    </row>
    <row r="11" spans="1:8">
      <c r="A11" s="1" t="s">
        <v>376</v>
      </c>
      <c r="B11" s="226" t="s">
        <v>429</v>
      </c>
      <c r="C11" s="1">
        <v>150</v>
      </c>
      <c r="F11" s="229" t="s">
        <v>376</v>
      </c>
      <c r="G11" s="230" t="s">
        <v>429</v>
      </c>
      <c r="H11" s="229">
        <v>150</v>
      </c>
    </row>
    <row r="12" spans="1:8">
      <c r="A12" s="1" t="s">
        <v>377</v>
      </c>
      <c r="B12" s="226" t="s">
        <v>430</v>
      </c>
      <c r="C12" s="1">
        <v>150</v>
      </c>
      <c r="F12" s="229" t="s">
        <v>377</v>
      </c>
      <c r="G12" s="230" t="s">
        <v>430</v>
      </c>
      <c r="H12" s="229">
        <v>150</v>
      </c>
    </row>
    <row r="13" spans="1:8">
      <c r="A13" s="1" t="s">
        <v>385</v>
      </c>
      <c r="B13" s="226" t="s">
        <v>431</v>
      </c>
      <c r="C13" s="1">
        <f>C12+10</f>
        <v>160</v>
      </c>
      <c r="F13" s="229" t="s">
        <v>385</v>
      </c>
      <c r="G13" s="230" t="s">
        <v>431</v>
      </c>
      <c r="H13" s="229">
        <v>160</v>
      </c>
    </row>
    <row r="14" spans="1:8">
      <c r="A14" s="1" t="s">
        <v>386</v>
      </c>
      <c r="B14" s="226" t="s">
        <v>432</v>
      </c>
      <c r="C14" s="1">
        <f t="shared" ref="C14:C24" si="0">C13+10</f>
        <v>170</v>
      </c>
      <c r="F14" s="229" t="s">
        <v>394</v>
      </c>
      <c r="G14" s="230" t="s">
        <v>440</v>
      </c>
      <c r="H14" s="229">
        <v>250</v>
      </c>
    </row>
    <row r="15" spans="1:8">
      <c r="A15" s="1" t="s">
        <v>387</v>
      </c>
      <c r="B15" s="226" t="s">
        <v>433</v>
      </c>
      <c r="C15" s="1">
        <f t="shared" si="0"/>
        <v>180</v>
      </c>
      <c r="F15" s="229" t="s">
        <v>395</v>
      </c>
      <c r="G15" s="230" t="s">
        <v>441</v>
      </c>
      <c r="H15" s="229">
        <v>260</v>
      </c>
    </row>
    <row r="16" spans="1:8">
      <c r="A16" s="1" t="s">
        <v>388</v>
      </c>
      <c r="B16" s="226" t="s">
        <v>434</v>
      </c>
      <c r="C16" s="1">
        <f t="shared" si="0"/>
        <v>190</v>
      </c>
      <c r="F16" s="229" t="s">
        <v>396</v>
      </c>
      <c r="G16" s="230" t="s">
        <v>442</v>
      </c>
      <c r="H16" s="229">
        <v>270</v>
      </c>
    </row>
    <row r="17" spans="1:8">
      <c r="A17" s="1" t="s">
        <v>389</v>
      </c>
      <c r="B17" s="226" t="s">
        <v>435</v>
      </c>
      <c r="C17" s="1">
        <f t="shared" si="0"/>
        <v>200</v>
      </c>
      <c r="F17" s="229" t="s">
        <v>386</v>
      </c>
      <c r="G17" s="230" t="s">
        <v>432</v>
      </c>
      <c r="H17" s="229">
        <v>170</v>
      </c>
    </row>
    <row r="18" spans="1:8">
      <c r="A18" s="1" t="s">
        <v>390</v>
      </c>
      <c r="B18" s="226" t="s">
        <v>437</v>
      </c>
      <c r="C18" s="1">
        <f t="shared" si="0"/>
        <v>210</v>
      </c>
      <c r="F18" s="229" t="s">
        <v>387</v>
      </c>
      <c r="G18" s="230" t="s">
        <v>433</v>
      </c>
      <c r="H18" s="229">
        <v>180</v>
      </c>
    </row>
    <row r="19" spans="1:8">
      <c r="A19" s="1" t="s">
        <v>391</v>
      </c>
      <c r="B19" s="226" t="s">
        <v>436</v>
      </c>
      <c r="C19" s="1">
        <f t="shared" si="0"/>
        <v>220</v>
      </c>
      <c r="F19" s="229" t="s">
        <v>388</v>
      </c>
      <c r="G19" s="230" t="s">
        <v>434</v>
      </c>
      <c r="H19" s="229">
        <v>190</v>
      </c>
    </row>
    <row r="20" spans="1:8">
      <c r="A20" s="1" t="s">
        <v>392</v>
      </c>
      <c r="B20" s="226" t="s">
        <v>438</v>
      </c>
      <c r="C20" s="1">
        <f t="shared" si="0"/>
        <v>230</v>
      </c>
      <c r="F20" s="229" t="s">
        <v>389</v>
      </c>
      <c r="G20" s="230" t="s">
        <v>435</v>
      </c>
      <c r="H20" s="229">
        <v>200</v>
      </c>
    </row>
    <row r="21" spans="1:8">
      <c r="A21" s="1" t="s">
        <v>393</v>
      </c>
      <c r="B21" s="226" t="s">
        <v>439</v>
      </c>
      <c r="C21" s="1">
        <f t="shared" si="0"/>
        <v>240</v>
      </c>
      <c r="F21" s="229" t="s">
        <v>390</v>
      </c>
      <c r="G21" s="230" t="s">
        <v>437</v>
      </c>
      <c r="H21" s="229">
        <v>210</v>
      </c>
    </row>
    <row r="22" spans="1:8">
      <c r="A22" s="1" t="s">
        <v>394</v>
      </c>
      <c r="B22" s="226" t="s">
        <v>440</v>
      </c>
      <c r="C22" s="1">
        <f t="shared" si="0"/>
        <v>250</v>
      </c>
      <c r="F22" s="229" t="s">
        <v>391</v>
      </c>
      <c r="G22" s="230" t="s">
        <v>436</v>
      </c>
      <c r="H22" s="229">
        <v>220</v>
      </c>
    </row>
    <row r="23" spans="1:8">
      <c r="A23" s="1" t="s">
        <v>395</v>
      </c>
      <c r="B23" s="226" t="s">
        <v>441</v>
      </c>
      <c r="C23" s="1">
        <f t="shared" si="0"/>
        <v>260</v>
      </c>
      <c r="F23" s="229" t="s">
        <v>392</v>
      </c>
      <c r="G23" s="230" t="s">
        <v>438</v>
      </c>
      <c r="H23" s="229">
        <v>230</v>
      </c>
    </row>
    <row r="24" spans="1:8">
      <c r="A24" s="1" t="s">
        <v>396</v>
      </c>
      <c r="B24" s="226" t="s">
        <v>442</v>
      </c>
      <c r="C24" s="1">
        <f t="shared" si="0"/>
        <v>270</v>
      </c>
      <c r="F24" s="229" t="s">
        <v>393</v>
      </c>
      <c r="G24" s="230" t="s">
        <v>439</v>
      </c>
      <c r="H24" s="229">
        <v>240</v>
      </c>
    </row>
    <row r="25" spans="1:8">
      <c r="A25" s="1" t="s">
        <v>397</v>
      </c>
      <c r="B25" s="226" t="s">
        <v>420</v>
      </c>
      <c r="F25" s="229" t="s">
        <v>400</v>
      </c>
      <c r="G25" s="230" t="s">
        <v>423</v>
      </c>
      <c r="H25" s="229"/>
    </row>
    <row r="26" spans="1:8">
      <c r="A26" s="1" t="s">
        <v>398</v>
      </c>
      <c r="B26" s="226" t="s">
        <v>421</v>
      </c>
      <c r="F26" s="229" t="s">
        <v>402</v>
      </c>
      <c r="G26" s="230" t="s">
        <v>425</v>
      </c>
      <c r="H26" s="229">
        <v>120</v>
      </c>
    </row>
    <row r="27" spans="1:8">
      <c r="A27" s="1" t="s">
        <v>399</v>
      </c>
      <c r="B27" s="226" t="s">
        <v>422</v>
      </c>
      <c r="F27" s="229" t="s">
        <v>403</v>
      </c>
      <c r="G27" s="230" t="s">
        <v>426</v>
      </c>
      <c r="H27" s="229">
        <v>110</v>
      </c>
    </row>
    <row r="28" spans="1:8">
      <c r="A28" s="1" t="s">
        <v>400</v>
      </c>
      <c r="B28" s="226" t="s">
        <v>423</v>
      </c>
      <c r="F28" s="229" t="s">
        <v>401</v>
      </c>
      <c r="G28" s="230" t="s">
        <v>424</v>
      </c>
      <c r="H28" s="229">
        <v>130</v>
      </c>
    </row>
    <row r="29" spans="1:8">
      <c r="A29" s="1" t="s">
        <v>401</v>
      </c>
      <c r="B29" s="226" t="s">
        <v>424</v>
      </c>
      <c r="C29" s="1">
        <v>130</v>
      </c>
      <c r="F29" s="229" t="s">
        <v>397</v>
      </c>
      <c r="G29" s="230" t="s">
        <v>420</v>
      </c>
      <c r="H29" s="229"/>
    </row>
    <row r="30" spans="1:8">
      <c r="A30" s="1" t="s">
        <v>402</v>
      </c>
      <c r="B30" s="226" t="s">
        <v>425</v>
      </c>
      <c r="C30" s="1">
        <v>120</v>
      </c>
      <c r="F30" s="229" t="s">
        <v>398</v>
      </c>
      <c r="G30" s="230" t="s">
        <v>421</v>
      </c>
      <c r="H30" s="229"/>
    </row>
    <row r="31" spans="1:8">
      <c r="A31" s="1" t="s">
        <v>403</v>
      </c>
      <c r="B31" s="226" t="s">
        <v>426</v>
      </c>
      <c r="C31" s="1">
        <v>110</v>
      </c>
      <c r="F31" s="229" t="s">
        <v>399</v>
      </c>
      <c r="G31" s="230" t="s">
        <v>422</v>
      </c>
      <c r="H31" s="229"/>
    </row>
    <row r="32" spans="1:8">
      <c r="A32" s="1" t="s">
        <v>404</v>
      </c>
      <c r="B32" s="226" t="s">
        <v>427</v>
      </c>
      <c r="C32" s="1">
        <v>100</v>
      </c>
      <c r="F32" s="229" t="s">
        <v>404</v>
      </c>
      <c r="G32" s="230" t="s">
        <v>427</v>
      </c>
      <c r="H32" s="229">
        <v>100</v>
      </c>
    </row>
    <row r="33" spans="1:8">
      <c r="A33" s="1" t="s">
        <v>405</v>
      </c>
      <c r="B33" s="226" t="s">
        <v>428</v>
      </c>
      <c r="C33" s="1">
        <v>100</v>
      </c>
      <c r="F33" s="229" t="s">
        <v>405</v>
      </c>
      <c r="G33" s="230" t="s">
        <v>428</v>
      </c>
      <c r="H33" s="229">
        <v>100</v>
      </c>
    </row>
    <row r="34" spans="1:8">
      <c r="A34" s="1" t="s">
        <v>406</v>
      </c>
      <c r="B34" s="226" t="s">
        <v>429</v>
      </c>
      <c r="C34" s="1">
        <v>100</v>
      </c>
      <c r="F34" s="229" t="s">
        <v>406</v>
      </c>
      <c r="G34" s="230" t="s">
        <v>429</v>
      </c>
      <c r="H34" s="229">
        <v>100</v>
      </c>
    </row>
    <row r="35" spans="1:8">
      <c r="A35" s="1" t="s">
        <v>372</v>
      </c>
      <c r="B35" s="226" t="s">
        <v>430</v>
      </c>
      <c r="C35" s="1">
        <v>100</v>
      </c>
      <c r="F35" s="229" t="s">
        <v>372</v>
      </c>
      <c r="G35" s="230" t="s">
        <v>430</v>
      </c>
      <c r="H35" s="229">
        <v>100</v>
      </c>
    </row>
    <row r="36" spans="1:8">
      <c r="A36" s="1" t="s">
        <v>407</v>
      </c>
      <c r="B36" s="226" t="s">
        <v>431</v>
      </c>
      <c r="C36" s="1">
        <f>C35+10</f>
        <v>110</v>
      </c>
      <c r="F36" s="229" t="s">
        <v>407</v>
      </c>
      <c r="G36" s="230" t="s">
        <v>431</v>
      </c>
      <c r="H36" s="229">
        <v>110</v>
      </c>
    </row>
    <row r="37" spans="1:8">
      <c r="A37" s="1" t="s">
        <v>408</v>
      </c>
      <c r="B37" s="226" t="s">
        <v>432</v>
      </c>
      <c r="C37" s="1">
        <f t="shared" ref="C37:C47" si="1">C36+10</f>
        <v>120</v>
      </c>
      <c r="F37" s="229" t="s">
        <v>416</v>
      </c>
      <c r="G37" s="230" t="s">
        <v>440</v>
      </c>
      <c r="H37" s="229">
        <v>200</v>
      </c>
    </row>
    <row r="38" spans="1:8">
      <c r="A38" s="1" t="s">
        <v>409</v>
      </c>
      <c r="B38" s="226" t="s">
        <v>433</v>
      </c>
      <c r="C38" s="1">
        <f t="shared" si="1"/>
        <v>130</v>
      </c>
      <c r="F38" s="229" t="s">
        <v>417</v>
      </c>
      <c r="G38" s="230" t="s">
        <v>441</v>
      </c>
      <c r="H38" s="229">
        <v>210</v>
      </c>
    </row>
    <row r="39" spans="1:8">
      <c r="A39" s="1" t="s">
        <v>410</v>
      </c>
      <c r="B39" s="226" t="s">
        <v>434</v>
      </c>
      <c r="C39" s="1">
        <f t="shared" si="1"/>
        <v>140</v>
      </c>
      <c r="F39" s="229" t="s">
        <v>418</v>
      </c>
      <c r="G39" s="230" t="s">
        <v>442</v>
      </c>
      <c r="H39" s="229">
        <v>220</v>
      </c>
    </row>
    <row r="40" spans="1:8">
      <c r="A40" s="1" t="s">
        <v>411</v>
      </c>
      <c r="B40" s="226" t="s">
        <v>435</v>
      </c>
      <c r="C40" s="1">
        <f t="shared" si="1"/>
        <v>150</v>
      </c>
      <c r="F40" s="229" t="s">
        <v>408</v>
      </c>
      <c r="G40" s="230" t="s">
        <v>432</v>
      </c>
      <c r="H40" s="229">
        <v>120</v>
      </c>
    </row>
    <row r="41" spans="1:8">
      <c r="A41" s="1" t="s">
        <v>412</v>
      </c>
      <c r="B41" s="226" t="s">
        <v>437</v>
      </c>
      <c r="C41" s="1">
        <f t="shared" si="1"/>
        <v>160</v>
      </c>
      <c r="F41" s="229" t="s">
        <v>409</v>
      </c>
      <c r="G41" s="230" t="s">
        <v>433</v>
      </c>
      <c r="H41" s="229">
        <v>130</v>
      </c>
    </row>
    <row r="42" spans="1:8">
      <c r="A42" s="1" t="s">
        <v>413</v>
      </c>
      <c r="B42" s="226" t="s">
        <v>436</v>
      </c>
      <c r="C42" s="1">
        <f t="shared" si="1"/>
        <v>170</v>
      </c>
      <c r="F42" s="229" t="s">
        <v>410</v>
      </c>
      <c r="G42" s="230" t="s">
        <v>434</v>
      </c>
      <c r="H42" s="229">
        <v>140</v>
      </c>
    </row>
    <row r="43" spans="1:8">
      <c r="A43" s="1" t="s">
        <v>414</v>
      </c>
      <c r="B43" s="226" t="s">
        <v>438</v>
      </c>
      <c r="C43" s="1">
        <f t="shared" si="1"/>
        <v>180</v>
      </c>
      <c r="F43" s="229" t="s">
        <v>411</v>
      </c>
      <c r="G43" s="230" t="s">
        <v>435</v>
      </c>
      <c r="H43" s="229">
        <v>150</v>
      </c>
    </row>
    <row r="44" spans="1:8">
      <c r="A44" s="1" t="s">
        <v>415</v>
      </c>
      <c r="B44" s="226" t="s">
        <v>439</v>
      </c>
      <c r="C44" s="1">
        <f t="shared" si="1"/>
        <v>190</v>
      </c>
      <c r="F44" s="229" t="s">
        <v>412</v>
      </c>
      <c r="G44" s="230" t="s">
        <v>437</v>
      </c>
      <c r="H44" s="229">
        <v>160</v>
      </c>
    </row>
    <row r="45" spans="1:8">
      <c r="A45" s="1" t="s">
        <v>416</v>
      </c>
      <c r="B45" s="226" t="s">
        <v>440</v>
      </c>
      <c r="C45" s="1">
        <f t="shared" si="1"/>
        <v>200</v>
      </c>
      <c r="F45" s="229" t="s">
        <v>413</v>
      </c>
      <c r="G45" s="230" t="s">
        <v>436</v>
      </c>
      <c r="H45" s="229">
        <v>170</v>
      </c>
    </row>
    <row r="46" spans="1:8">
      <c r="A46" s="1" t="s">
        <v>417</v>
      </c>
      <c r="B46" s="226" t="s">
        <v>441</v>
      </c>
      <c r="C46" s="1">
        <f t="shared" si="1"/>
        <v>210</v>
      </c>
      <c r="F46" s="229" t="s">
        <v>414</v>
      </c>
      <c r="G46" s="230" t="s">
        <v>438</v>
      </c>
      <c r="H46" s="229">
        <v>180</v>
      </c>
    </row>
    <row r="47" spans="1:8">
      <c r="A47" s="1" t="s">
        <v>418</v>
      </c>
      <c r="B47" s="226" t="s">
        <v>442</v>
      </c>
      <c r="C47" s="1">
        <f t="shared" si="1"/>
        <v>220</v>
      </c>
      <c r="F47" s="229" t="s">
        <v>415</v>
      </c>
      <c r="G47" s="230" t="s">
        <v>439</v>
      </c>
      <c r="H47" s="229">
        <v>190</v>
      </c>
    </row>
  </sheetData>
  <sortState ref="F2:H47">
    <sortCondition ref="F2"/>
  </sortState>
  <pageMargins left="0.7" right="0.7" top="0.75" bottom="0.75" header="0.3" footer="0.3"/>
  <pageSetup paperSize="9" orientation="portrait" horizontalDpi="0" verticalDpi="0" r:id="rId1"/>
  <ignoredErrors>
    <ignoredError sqref="B5 B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workbookViewId="0">
      <selection activeCell="E151" sqref="E151"/>
    </sheetView>
  </sheetViews>
  <sheetFormatPr baseColWidth="10" defaultRowHeight="15"/>
  <cols>
    <col min="1" max="1" width="10.7109375" style="1" bestFit="1" customWidth="1"/>
    <col min="2" max="2" width="15.7109375" style="46" bestFit="1" customWidth="1"/>
    <col min="3" max="3" width="11.5703125" style="1" customWidth="1"/>
    <col min="4" max="4" width="11.28515625" style="1" bestFit="1" customWidth="1"/>
    <col min="5" max="5" width="50.28515625" style="1" bestFit="1" customWidth="1"/>
    <col min="6" max="6" width="5.7109375" style="1" bestFit="1" customWidth="1"/>
    <col min="7" max="7" width="11.42578125" style="1"/>
    <col min="8" max="8" width="7.7109375" style="1" bestFit="1" customWidth="1"/>
    <col min="9" max="9" width="11.85546875" style="1" customWidth="1"/>
    <col min="10" max="10" width="14.7109375" style="1" bestFit="1" customWidth="1"/>
    <col min="11" max="16384" width="11.42578125" style="1"/>
  </cols>
  <sheetData>
    <row r="1" spans="1:13">
      <c r="A1" s="321" t="s">
        <v>0</v>
      </c>
      <c r="B1" s="321"/>
      <c r="C1" s="321"/>
      <c r="D1" s="321"/>
      <c r="E1" s="321"/>
      <c r="H1" s="3"/>
    </row>
    <row r="2" spans="1:13" ht="15.75" thickBot="1">
      <c r="A2" s="2"/>
      <c r="H2" s="3"/>
    </row>
    <row r="3" spans="1:13" ht="15.75" thickBot="1">
      <c r="A3" s="11" t="s">
        <v>1</v>
      </c>
      <c r="B3" s="47" t="s">
        <v>3</v>
      </c>
      <c r="C3" s="12" t="s">
        <v>2</v>
      </c>
      <c r="D3" s="12" t="s">
        <v>14</v>
      </c>
      <c r="E3" s="12" t="s">
        <v>4</v>
      </c>
      <c r="F3" s="12" t="s">
        <v>5</v>
      </c>
      <c r="G3" s="12" t="s">
        <v>136</v>
      </c>
      <c r="H3" s="13" t="s">
        <v>34</v>
      </c>
      <c r="J3" s="1" t="s">
        <v>55</v>
      </c>
      <c r="K3" s="1">
        <f t="shared" ref="K3:K8" si="0">COUNTIF($C$4:$D$138,J3)</f>
        <v>18</v>
      </c>
      <c r="L3" s="1">
        <v>20</v>
      </c>
    </row>
    <row r="4" spans="1:13">
      <c r="A4" s="296">
        <v>40566</v>
      </c>
      <c r="B4" s="311" t="s">
        <v>23</v>
      </c>
      <c r="C4" s="299" t="s">
        <v>8</v>
      </c>
      <c r="D4" s="6">
        <v>18</v>
      </c>
      <c r="E4" s="6" t="s">
        <v>104</v>
      </c>
      <c r="F4" s="6">
        <v>7</v>
      </c>
      <c r="G4" s="6">
        <v>44</v>
      </c>
      <c r="H4" s="7">
        <f>F4/G4</f>
        <v>0.15909090909090909</v>
      </c>
      <c r="J4" s="1" t="s">
        <v>13</v>
      </c>
      <c r="K4" s="1">
        <f t="shared" si="0"/>
        <v>7</v>
      </c>
    </row>
    <row r="5" spans="1:13" ht="15.75" thickBot="1">
      <c r="A5" s="298"/>
      <c r="B5" s="313"/>
      <c r="C5" s="295"/>
      <c r="D5" s="27">
        <v>12</v>
      </c>
      <c r="E5" s="27" t="s">
        <v>126</v>
      </c>
      <c r="F5" s="27">
        <v>24</v>
      </c>
      <c r="G5" s="27">
        <v>34</v>
      </c>
      <c r="H5" s="10">
        <f t="shared" ref="H5:H13" si="1">F5/G5</f>
        <v>0.70588235294117652</v>
      </c>
      <c r="J5" s="1" t="s">
        <v>37</v>
      </c>
      <c r="K5" s="1">
        <f t="shared" si="0"/>
        <v>5</v>
      </c>
      <c r="L5" s="1">
        <v>6</v>
      </c>
    </row>
    <row r="6" spans="1:13" ht="15.75" thickBot="1">
      <c r="A6" s="30">
        <v>40566</v>
      </c>
      <c r="B6" s="48" t="s">
        <v>12</v>
      </c>
      <c r="C6" s="27" t="s">
        <v>13</v>
      </c>
      <c r="D6" s="27">
        <v>24</v>
      </c>
      <c r="E6" s="27" t="s">
        <v>48</v>
      </c>
      <c r="F6" s="27">
        <v>122</v>
      </c>
      <c r="G6" s="27">
        <v>338</v>
      </c>
      <c r="H6" s="28">
        <f t="shared" si="1"/>
        <v>0.36094674556213019</v>
      </c>
      <c r="J6" s="1" t="s">
        <v>8</v>
      </c>
      <c r="K6" s="1">
        <f t="shared" si="0"/>
        <v>2</v>
      </c>
    </row>
    <row r="7" spans="1:13">
      <c r="A7" s="306">
        <v>40573</v>
      </c>
      <c r="B7" s="318" t="s">
        <v>25</v>
      </c>
      <c r="C7" s="292" t="s">
        <v>13</v>
      </c>
      <c r="D7" s="292">
        <v>12</v>
      </c>
      <c r="E7" s="6" t="s">
        <v>105</v>
      </c>
      <c r="F7" s="6">
        <v>49</v>
      </c>
      <c r="G7" s="6">
        <v>385</v>
      </c>
      <c r="H7" s="7">
        <f t="shared" si="1"/>
        <v>0.12727272727272726</v>
      </c>
      <c r="J7" s="1" t="s">
        <v>128</v>
      </c>
      <c r="K7" s="1">
        <f t="shared" si="0"/>
        <v>2</v>
      </c>
    </row>
    <row r="8" spans="1:13">
      <c r="A8" s="301"/>
      <c r="B8" s="317"/>
      <c r="C8" s="300"/>
      <c r="D8" s="300"/>
      <c r="E8" s="14" t="s">
        <v>97</v>
      </c>
      <c r="F8" s="14">
        <v>79</v>
      </c>
      <c r="G8" s="14">
        <v>385</v>
      </c>
      <c r="H8" s="8">
        <f t="shared" si="1"/>
        <v>0.20519480519480521</v>
      </c>
      <c r="J8" s="1" t="s">
        <v>145</v>
      </c>
      <c r="K8" s="1">
        <f t="shared" si="0"/>
        <v>1</v>
      </c>
    </row>
    <row r="9" spans="1:13">
      <c r="A9" s="301"/>
      <c r="B9" s="317"/>
      <c r="C9" s="300"/>
      <c r="D9" s="300"/>
      <c r="E9" s="14" t="s">
        <v>29</v>
      </c>
      <c r="F9" s="14">
        <v>102</v>
      </c>
      <c r="G9" s="14">
        <v>385</v>
      </c>
      <c r="H9" s="8">
        <f t="shared" si="1"/>
        <v>0.26493506493506491</v>
      </c>
    </row>
    <row r="10" spans="1:13">
      <c r="A10" s="304"/>
      <c r="B10" s="319"/>
      <c r="C10" s="305"/>
      <c r="D10" s="305"/>
      <c r="E10" s="4" t="s">
        <v>99</v>
      </c>
      <c r="F10" s="4">
        <v>108</v>
      </c>
      <c r="G10" s="14">
        <v>385</v>
      </c>
      <c r="H10" s="8">
        <f t="shared" si="1"/>
        <v>0.2805194805194805</v>
      </c>
      <c r="K10" s="1" t="s">
        <v>155</v>
      </c>
      <c r="L10" s="1" t="s">
        <v>156</v>
      </c>
      <c r="M10" s="1" t="s">
        <v>157</v>
      </c>
    </row>
    <row r="11" spans="1:13">
      <c r="A11" s="304"/>
      <c r="B11" s="319"/>
      <c r="C11" s="305"/>
      <c r="D11" s="305"/>
      <c r="E11" s="4" t="s">
        <v>30</v>
      </c>
      <c r="F11" s="4">
        <v>119</v>
      </c>
      <c r="G11" s="14">
        <v>385</v>
      </c>
      <c r="H11" s="8">
        <f t="shared" si="1"/>
        <v>0.30909090909090908</v>
      </c>
      <c r="J11" s="1" t="s">
        <v>97</v>
      </c>
      <c r="K11" s="1">
        <f t="shared" ref="K11:K36" si="2">COUNTIF($E$4:$E$138,J11)</f>
        <v>13</v>
      </c>
      <c r="L11" s="1">
        <v>1</v>
      </c>
      <c r="M11" s="1">
        <f t="shared" ref="M11:M36" si="3">K11+L11</f>
        <v>14</v>
      </c>
    </row>
    <row r="12" spans="1:13">
      <c r="A12" s="304"/>
      <c r="B12" s="319"/>
      <c r="C12" s="305"/>
      <c r="D12" s="305"/>
      <c r="E12" s="4" t="s">
        <v>79</v>
      </c>
      <c r="F12" s="4">
        <v>167</v>
      </c>
      <c r="G12" s="4">
        <v>385</v>
      </c>
      <c r="H12" s="8">
        <f t="shared" si="1"/>
        <v>0.43376623376623374</v>
      </c>
      <c r="J12" s="1" t="s">
        <v>79</v>
      </c>
      <c r="K12" s="1">
        <f t="shared" si="2"/>
        <v>8</v>
      </c>
      <c r="L12" s="1">
        <v>2</v>
      </c>
      <c r="M12" s="1">
        <f t="shared" si="3"/>
        <v>10</v>
      </c>
    </row>
    <row r="13" spans="1:13" ht="15.75" thickBot="1">
      <c r="A13" s="307"/>
      <c r="B13" s="320"/>
      <c r="C13" s="293"/>
      <c r="D13" s="9">
        <v>22</v>
      </c>
      <c r="E13" s="9" t="s">
        <v>17</v>
      </c>
      <c r="F13" s="9">
        <v>173</v>
      </c>
      <c r="G13" s="9">
        <v>331</v>
      </c>
      <c r="H13" s="10">
        <f t="shared" si="1"/>
        <v>0.5226586102719033</v>
      </c>
      <c r="J13" s="1" t="s">
        <v>30</v>
      </c>
      <c r="K13" s="1">
        <f t="shared" si="2"/>
        <v>7</v>
      </c>
      <c r="L13" s="1">
        <v>2</v>
      </c>
      <c r="M13" s="1">
        <f t="shared" si="3"/>
        <v>9</v>
      </c>
    </row>
    <row r="14" spans="1:13">
      <c r="A14" s="306">
        <v>40608</v>
      </c>
      <c r="B14" s="318" t="s">
        <v>106</v>
      </c>
      <c r="C14" s="292" t="s">
        <v>13</v>
      </c>
      <c r="D14" s="299">
        <v>10</v>
      </c>
      <c r="E14" s="6" t="s">
        <v>69</v>
      </c>
      <c r="F14" s="6">
        <v>8</v>
      </c>
      <c r="G14" s="6">
        <v>111</v>
      </c>
      <c r="H14" s="7">
        <f t="shared" ref="H14:H19" si="4">F14/G14</f>
        <v>7.2072072072072071E-2</v>
      </c>
      <c r="J14" s="1" t="s">
        <v>69</v>
      </c>
      <c r="K14" s="1">
        <f t="shared" si="2"/>
        <v>7</v>
      </c>
      <c r="L14" s="1">
        <v>2</v>
      </c>
      <c r="M14" s="1">
        <f t="shared" si="3"/>
        <v>9</v>
      </c>
    </row>
    <row r="15" spans="1:13">
      <c r="A15" s="301"/>
      <c r="B15" s="317"/>
      <c r="C15" s="300"/>
      <c r="D15" s="294"/>
      <c r="E15" s="14" t="s">
        <v>41</v>
      </c>
      <c r="F15" s="14">
        <v>21</v>
      </c>
      <c r="G15" s="14">
        <v>111</v>
      </c>
      <c r="H15" s="8">
        <f t="shared" si="4"/>
        <v>0.1891891891891892</v>
      </c>
      <c r="J15" s="1" t="s">
        <v>16</v>
      </c>
      <c r="K15" s="1">
        <f t="shared" si="2"/>
        <v>7</v>
      </c>
      <c r="L15" s="1">
        <v>2</v>
      </c>
      <c r="M15" s="1">
        <f t="shared" si="3"/>
        <v>9</v>
      </c>
    </row>
    <row r="16" spans="1:13">
      <c r="A16" s="301"/>
      <c r="B16" s="317"/>
      <c r="C16" s="300"/>
      <c r="D16" s="300"/>
      <c r="E16" s="14" t="s">
        <v>99</v>
      </c>
      <c r="F16" s="14">
        <v>30</v>
      </c>
      <c r="G16" s="14">
        <v>111</v>
      </c>
      <c r="H16" s="8">
        <f t="shared" si="4"/>
        <v>0.27027027027027029</v>
      </c>
      <c r="J16" s="1" t="s">
        <v>78</v>
      </c>
      <c r="K16" s="1">
        <f t="shared" si="2"/>
        <v>8</v>
      </c>
      <c r="L16" s="1">
        <v>1</v>
      </c>
      <c r="M16" s="1">
        <f t="shared" si="3"/>
        <v>9</v>
      </c>
    </row>
    <row r="17" spans="1:13">
      <c r="A17" s="304"/>
      <c r="B17" s="319"/>
      <c r="C17" s="305"/>
      <c r="D17" s="294">
        <v>16</v>
      </c>
      <c r="E17" s="4" t="s">
        <v>16</v>
      </c>
      <c r="F17" s="4">
        <v>72</v>
      </c>
      <c r="G17" s="4">
        <v>176</v>
      </c>
      <c r="H17" s="8">
        <f t="shared" si="4"/>
        <v>0.40909090909090912</v>
      </c>
      <c r="J17" s="1" t="s">
        <v>48</v>
      </c>
      <c r="K17" s="1">
        <f t="shared" si="2"/>
        <v>6</v>
      </c>
      <c r="L17" s="1">
        <v>1</v>
      </c>
      <c r="M17" s="1">
        <f t="shared" si="3"/>
        <v>7</v>
      </c>
    </row>
    <row r="18" spans="1:13" ht="15.75" thickBot="1">
      <c r="A18" s="307"/>
      <c r="B18" s="320"/>
      <c r="C18" s="293"/>
      <c r="D18" s="295"/>
      <c r="E18" s="9" t="s">
        <v>52</v>
      </c>
      <c r="F18" s="9">
        <v>124</v>
      </c>
      <c r="G18" s="9">
        <v>176</v>
      </c>
      <c r="H18" s="10">
        <f t="shared" si="4"/>
        <v>0.70454545454545459</v>
      </c>
      <c r="J18" s="1" t="s">
        <v>29</v>
      </c>
      <c r="K18" s="1">
        <f t="shared" si="2"/>
        <v>5</v>
      </c>
      <c r="L18" s="1">
        <v>2</v>
      </c>
      <c r="M18" s="1">
        <f t="shared" si="3"/>
        <v>7</v>
      </c>
    </row>
    <row r="19" spans="1:13" ht="15.75" thickBot="1">
      <c r="A19" s="16">
        <v>40615</v>
      </c>
      <c r="B19" s="49" t="s">
        <v>107</v>
      </c>
      <c r="C19" s="6" t="s">
        <v>8</v>
      </c>
      <c r="D19" s="6">
        <v>25</v>
      </c>
      <c r="E19" s="6" t="s">
        <v>108</v>
      </c>
      <c r="F19" s="6">
        <v>35</v>
      </c>
      <c r="G19" s="6">
        <v>55</v>
      </c>
      <c r="H19" s="7">
        <f t="shared" si="4"/>
        <v>0.63636363636363635</v>
      </c>
      <c r="J19" s="1" t="s">
        <v>99</v>
      </c>
      <c r="K19" s="1">
        <f t="shared" si="2"/>
        <v>5</v>
      </c>
      <c r="L19" s="1">
        <v>2</v>
      </c>
      <c r="M19" s="1">
        <f t="shared" si="3"/>
        <v>7</v>
      </c>
    </row>
    <row r="20" spans="1:13">
      <c r="A20" s="322">
        <v>40608</v>
      </c>
      <c r="B20" s="311" t="s">
        <v>109</v>
      </c>
      <c r="C20" s="299" t="s">
        <v>13</v>
      </c>
      <c r="D20" s="299">
        <v>15</v>
      </c>
      <c r="E20" s="6" t="s">
        <v>69</v>
      </c>
      <c r="F20" s="6">
        <v>17</v>
      </c>
      <c r="G20" s="6">
        <v>378</v>
      </c>
      <c r="H20" s="7">
        <f>F20/G20</f>
        <v>4.4973544973544971E-2</v>
      </c>
      <c r="J20" s="1" t="s">
        <v>17</v>
      </c>
      <c r="K20" s="1">
        <f t="shared" si="2"/>
        <v>7</v>
      </c>
      <c r="M20" s="1">
        <f t="shared" si="3"/>
        <v>7</v>
      </c>
    </row>
    <row r="21" spans="1:13">
      <c r="A21" s="323"/>
      <c r="B21" s="312"/>
      <c r="C21" s="294"/>
      <c r="D21" s="294"/>
      <c r="E21" s="14" t="s">
        <v>48</v>
      </c>
      <c r="F21" s="14">
        <v>85</v>
      </c>
      <c r="G21" s="14">
        <v>378</v>
      </c>
      <c r="H21" s="8">
        <f>F21/G21</f>
        <v>0.22486772486772486</v>
      </c>
      <c r="J21" s="1" t="s">
        <v>41</v>
      </c>
      <c r="K21" s="1">
        <f t="shared" si="2"/>
        <v>5</v>
      </c>
      <c r="L21" s="1">
        <v>2</v>
      </c>
      <c r="M21" s="1">
        <f t="shared" si="3"/>
        <v>7</v>
      </c>
    </row>
    <row r="22" spans="1:13" ht="15.75" thickBot="1">
      <c r="A22" s="323"/>
      <c r="B22" s="312"/>
      <c r="C22" s="294"/>
      <c r="D22" s="294"/>
      <c r="E22" s="20" t="s">
        <v>79</v>
      </c>
      <c r="F22" s="20">
        <v>250</v>
      </c>
      <c r="G22" s="20">
        <v>378</v>
      </c>
      <c r="H22" s="18">
        <f>F22/G22</f>
        <v>0.66137566137566139</v>
      </c>
      <c r="J22" s="1" t="s">
        <v>39</v>
      </c>
      <c r="K22" s="1">
        <f t="shared" si="2"/>
        <v>4</v>
      </c>
      <c r="L22" s="1">
        <v>3</v>
      </c>
      <c r="M22" s="1">
        <f t="shared" si="3"/>
        <v>7</v>
      </c>
    </row>
    <row r="23" spans="1:13" ht="15.75" thickBot="1">
      <c r="A23" s="16">
        <v>40622</v>
      </c>
      <c r="B23" s="49" t="s">
        <v>144</v>
      </c>
      <c r="C23" s="326" t="s">
        <v>145</v>
      </c>
      <c r="D23" s="327"/>
      <c r="E23" s="6" t="s">
        <v>97</v>
      </c>
      <c r="F23" s="6">
        <v>398</v>
      </c>
      <c r="G23" s="6">
        <v>1276</v>
      </c>
      <c r="H23" s="7">
        <f>F23/G23</f>
        <v>0.31191222570532917</v>
      </c>
      <c r="J23" s="1" t="s">
        <v>19</v>
      </c>
      <c r="K23" s="1">
        <f t="shared" si="2"/>
        <v>4</v>
      </c>
      <c r="L23" s="1">
        <v>2</v>
      </c>
      <c r="M23" s="1">
        <f t="shared" si="3"/>
        <v>6</v>
      </c>
    </row>
    <row r="24" spans="1:13">
      <c r="A24" s="306">
        <v>40630</v>
      </c>
      <c r="B24" s="318" t="s">
        <v>85</v>
      </c>
      <c r="C24" s="292" t="s">
        <v>37</v>
      </c>
      <c r="D24" s="292" t="s">
        <v>110</v>
      </c>
      <c r="E24" s="36" t="s">
        <v>39</v>
      </c>
      <c r="F24" s="31">
        <v>52</v>
      </c>
      <c r="G24" s="6">
        <v>275</v>
      </c>
      <c r="H24" s="7">
        <f t="shared" ref="H24:H35" si="5">F24/G24</f>
        <v>0.18909090909090909</v>
      </c>
      <c r="J24" s="1" t="s">
        <v>113</v>
      </c>
      <c r="K24" s="1">
        <f t="shared" si="2"/>
        <v>5</v>
      </c>
      <c r="L24" s="1">
        <v>1</v>
      </c>
      <c r="M24" s="1">
        <f t="shared" si="3"/>
        <v>6</v>
      </c>
    </row>
    <row r="25" spans="1:13">
      <c r="A25" s="304"/>
      <c r="B25" s="319"/>
      <c r="C25" s="305"/>
      <c r="D25" s="305"/>
      <c r="E25" s="34" t="s">
        <v>69</v>
      </c>
      <c r="F25" s="32">
        <v>93</v>
      </c>
      <c r="G25" s="4">
        <v>275</v>
      </c>
      <c r="H25" s="8">
        <f t="shared" si="5"/>
        <v>0.33818181818181819</v>
      </c>
      <c r="J25" s="1" t="s">
        <v>22</v>
      </c>
      <c r="K25" s="1">
        <f t="shared" si="2"/>
        <v>5</v>
      </c>
      <c r="L25" s="1">
        <v>1</v>
      </c>
      <c r="M25" s="1">
        <f t="shared" si="3"/>
        <v>6</v>
      </c>
    </row>
    <row r="26" spans="1:13">
      <c r="A26" s="304"/>
      <c r="B26" s="319"/>
      <c r="C26" s="305"/>
      <c r="D26" s="305"/>
      <c r="E26" s="34" t="s">
        <v>21</v>
      </c>
      <c r="F26" s="32">
        <v>121</v>
      </c>
      <c r="G26" s="4">
        <v>275</v>
      </c>
      <c r="H26" s="8">
        <f t="shared" si="5"/>
        <v>0.44</v>
      </c>
      <c r="J26" s="1" t="s">
        <v>111</v>
      </c>
      <c r="K26" s="1">
        <f t="shared" si="2"/>
        <v>4</v>
      </c>
      <c r="L26" s="1">
        <v>1</v>
      </c>
      <c r="M26" s="1">
        <f t="shared" si="3"/>
        <v>5</v>
      </c>
    </row>
    <row r="27" spans="1:13">
      <c r="A27" s="304"/>
      <c r="B27" s="319"/>
      <c r="C27" s="305"/>
      <c r="D27" s="305"/>
      <c r="E27" s="34" t="s">
        <v>78</v>
      </c>
      <c r="F27" s="32">
        <v>130</v>
      </c>
      <c r="G27" s="4">
        <v>275</v>
      </c>
      <c r="H27" s="8">
        <f t="shared" si="5"/>
        <v>0.47272727272727272</v>
      </c>
      <c r="J27" s="1" t="s">
        <v>105</v>
      </c>
      <c r="K27" s="1">
        <f t="shared" si="2"/>
        <v>3</v>
      </c>
      <c r="L27" s="1">
        <v>1</v>
      </c>
      <c r="M27" s="1">
        <f t="shared" si="3"/>
        <v>4</v>
      </c>
    </row>
    <row r="28" spans="1:13">
      <c r="A28" s="304"/>
      <c r="B28" s="319"/>
      <c r="C28" s="305"/>
      <c r="D28" s="305"/>
      <c r="E28" s="33" t="s">
        <v>16</v>
      </c>
      <c r="F28" s="32">
        <v>163</v>
      </c>
      <c r="G28" s="4">
        <v>275</v>
      </c>
      <c r="H28" s="8">
        <f t="shared" si="5"/>
        <v>0.59272727272727277</v>
      </c>
      <c r="J28" s="1" t="s">
        <v>26</v>
      </c>
      <c r="K28" s="1">
        <f t="shared" si="2"/>
        <v>4</v>
      </c>
      <c r="M28" s="1">
        <f t="shared" si="3"/>
        <v>4</v>
      </c>
    </row>
    <row r="29" spans="1:13">
      <c r="A29" s="304"/>
      <c r="B29" s="319"/>
      <c r="C29" s="305"/>
      <c r="D29" s="305"/>
      <c r="E29" s="34" t="s">
        <v>48</v>
      </c>
      <c r="F29" s="32">
        <v>169</v>
      </c>
      <c r="G29" s="4">
        <v>275</v>
      </c>
      <c r="H29" s="8">
        <f t="shared" si="5"/>
        <v>0.61454545454545451</v>
      </c>
      <c r="J29" s="1" t="s">
        <v>103</v>
      </c>
      <c r="K29" s="1">
        <f t="shared" si="2"/>
        <v>4</v>
      </c>
      <c r="M29" s="1">
        <f t="shared" si="3"/>
        <v>4</v>
      </c>
    </row>
    <row r="30" spans="1:13">
      <c r="A30" s="304"/>
      <c r="B30" s="319"/>
      <c r="C30" s="305"/>
      <c r="D30" s="305"/>
      <c r="E30" s="34" t="s">
        <v>41</v>
      </c>
      <c r="F30" s="32">
        <v>176</v>
      </c>
      <c r="G30" s="4">
        <v>275</v>
      </c>
      <c r="H30" s="8">
        <f t="shared" si="5"/>
        <v>0.64</v>
      </c>
      <c r="J30" s="1" t="s">
        <v>123</v>
      </c>
      <c r="K30" s="1">
        <f t="shared" si="2"/>
        <v>3</v>
      </c>
      <c r="L30" s="1">
        <v>1</v>
      </c>
      <c r="M30" s="1">
        <f t="shared" si="3"/>
        <v>4</v>
      </c>
    </row>
    <row r="31" spans="1:13">
      <c r="A31" s="304"/>
      <c r="B31" s="319"/>
      <c r="C31" s="305"/>
      <c r="D31" s="305"/>
      <c r="E31" s="34" t="s">
        <v>111</v>
      </c>
      <c r="F31" s="32">
        <v>206</v>
      </c>
      <c r="G31" s="4">
        <v>275</v>
      </c>
      <c r="H31" s="8">
        <f t="shared" si="5"/>
        <v>0.74909090909090914</v>
      </c>
      <c r="J31" s="1" t="s">
        <v>52</v>
      </c>
      <c r="K31" s="1">
        <f t="shared" si="2"/>
        <v>3</v>
      </c>
      <c r="M31" s="1">
        <f t="shared" si="3"/>
        <v>3</v>
      </c>
    </row>
    <row r="32" spans="1:13">
      <c r="A32" s="304"/>
      <c r="B32" s="319"/>
      <c r="C32" s="305"/>
      <c r="D32" s="305"/>
      <c r="E32" s="34" t="s">
        <v>17</v>
      </c>
      <c r="F32" s="32">
        <v>207</v>
      </c>
      <c r="G32" s="4">
        <v>275</v>
      </c>
      <c r="H32" s="8">
        <f t="shared" si="5"/>
        <v>0.75272727272727269</v>
      </c>
      <c r="J32" s="1" t="s">
        <v>21</v>
      </c>
      <c r="K32" s="1">
        <f t="shared" si="2"/>
        <v>3</v>
      </c>
      <c r="M32" s="1">
        <f t="shared" si="3"/>
        <v>3</v>
      </c>
    </row>
    <row r="33" spans="1:13">
      <c r="A33" s="304"/>
      <c r="B33" s="319"/>
      <c r="C33" s="305"/>
      <c r="D33" s="305"/>
      <c r="E33" s="34" t="s">
        <v>29</v>
      </c>
      <c r="F33" s="32">
        <v>224</v>
      </c>
      <c r="G33" s="4">
        <v>275</v>
      </c>
      <c r="H33" s="8">
        <f t="shared" si="5"/>
        <v>0.81454545454545457</v>
      </c>
      <c r="J33" s="1" t="s">
        <v>84</v>
      </c>
      <c r="K33" s="1">
        <f t="shared" si="2"/>
        <v>1</v>
      </c>
      <c r="L33" s="1">
        <v>2</v>
      </c>
      <c r="M33" s="1">
        <f t="shared" si="3"/>
        <v>3</v>
      </c>
    </row>
    <row r="34" spans="1:13">
      <c r="A34" s="304"/>
      <c r="B34" s="319"/>
      <c r="C34" s="305"/>
      <c r="D34" s="305"/>
      <c r="E34" s="34" t="s">
        <v>84</v>
      </c>
      <c r="F34" s="32">
        <v>249</v>
      </c>
      <c r="G34" s="4">
        <v>275</v>
      </c>
      <c r="H34" s="8">
        <f t="shared" si="5"/>
        <v>0.9054545454545454</v>
      </c>
      <c r="J34" s="1" t="s">
        <v>45</v>
      </c>
      <c r="K34" s="1">
        <f t="shared" si="2"/>
        <v>2</v>
      </c>
      <c r="L34" s="1">
        <v>1</v>
      </c>
      <c r="M34" s="1">
        <f t="shared" si="3"/>
        <v>3</v>
      </c>
    </row>
    <row r="35" spans="1:13" ht="15.75" thickBot="1">
      <c r="A35" s="307"/>
      <c r="B35" s="320"/>
      <c r="C35" s="293"/>
      <c r="D35" s="293"/>
      <c r="E35" s="37" t="s">
        <v>97</v>
      </c>
      <c r="F35" s="35">
        <v>252</v>
      </c>
      <c r="G35" s="9">
        <v>275</v>
      </c>
      <c r="H35" s="10">
        <f t="shared" si="5"/>
        <v>0.91636363636363638</v>
      </c>
      <c r="J35" s="1" t="s">
        <v>61</v>
      </c>
      <c r="K35" s="1">
        <f t="shared" si="2"/>
        <v>2</v>
      </c>
      <c r="M35" s="1">
        <f t="shared" si="3"/>
        <v>2</v>
      </c>
    </row>
    <row r="36" spans="1:13">
      <c r="A36" s="322">
        <v>40636</v>
      </c>
      <c r="B36" s="311" t="s">
        <v>112</v>
      </c>
      <c r="C36" s="299" t="s">
        <v>13</v>
      </c>
      <c r="D36" s="299">
        <v>14</v>
      </c>
      <c r="E36" s="6" t="s">
        <v>26</v>
      </c>
      <c r="F36" s="6">
        <v>15</v>
      </c>
      <c r="G36" s="6">
        <v>352</v>
      </c>
      <c r="H36" s="7">
        <f t="shared" ref="H36:H44" si="6">F36/G36</f>
        <v>4.261363636363636E-2</v>
      </c>
      <c r="J36" s="1" t="s">
        <v>62</v>
      </c>
      <c r="K36" s="1">
        <f t="shared" si="2"/>
        <v>0</v>
      </c>
      <c r="L36" s="1">
        <v>1</v>
      </c>
      <c r="M36" s="1">
        <f t="shared" si="3"/>
        <v>1</v>
      </c>
    </row>
    <row r="37" spans="1:13" ht="15.75" thickBot="1">
      <c r="A37" s="323"/>
      <c r="B37" s="312"/>
      <c r="C37" s="294"/>
      <c r="D37" s="294"/>
      <c r="E37" s="20" t="s">
        <v>113</v>
      </c>
      <c r="F37" s="20">
        <v>231</v>
      </c>
      <c r="G37" s="20">
        <v>352</v>
      </c>
      <c r="H37" s="18">
        <f t="shared" si="6"/>
        <v>0.65625</v>
      </c>
    </row>
    <row r="38" spans="1:13">
      <c r="A38" s="324">
        <v>40643</v>
      </c>
      <c r="B38" s="311" t="s">
        <v>36</v>
      </c>
      <c r="C38" s="6" t="s">
        <v>37</v>
      </c>
      <c r="D38" s="6" t="s">
        <v>114</v>
      </c>
      <c r="E38" s="6" t="s">
        <v>78</v>
      </c>
      <c r="F38" s="6">
        <v>26</v>
      </c>
      <c r="G38" s="6">
        <v>75</v>
      </c>
      <c r="H38" s="7">
        <f t="shared" si="6"/>
        <v>0.34666666666666668</v>
      </c>
    </row>
    <row r="39" spans="1:13" ht="15.75" thickBot="1">
      <c r="A39" s="325"/>
      <c r="B39" s="313"/>
      <c r="C39" s="20" t="s">
        <v>37</v>
      </c>
      <c r="D39" s="20" t="s">
        <v>117</v>
      </c>
      <c r="E39" s="14" t="s">
        <v>39</v>
      </c>
      <c r="F39" s="14">
        <v>8</v>
      </c>
      <c r="G39" s="14">
        <v>74</v>
      </c>
      <c r="H39" s="15">
        <f t="shared" si="6"/>
        <v>0.10810810810810811</v>
      </c>
    </row>
    <row r="40" spans="1:13">
      <c r="A40" s="322">
        <v>40643</v>
      </c>
      <c r="B40" s="311" t="s">
        <v>46</v>
      </c>
      <c r="C40" s="299" t="s">
        <v>13</v>
      </c>
      <c r="D40" s="299">
        <v>14</v>
      </c>
      <c r="E40" s="6" t="s">
        <v>48</v>
      </c>
      <c r="F40" s="6">
        <v>44</v>
      </c>
      <c r="G40" s="6">
        <v>266</v>
      </c>
      <c r="H40" s="7">
        <f t="shared" si="6"/>
        <v>0.16541353383458646</v>
      </c>
    </row>
    <row r="41" spans="1:13">
      <c r="A41" s="323"/>
      <c r="B41" s="312"/>
      <c r="C41" s="294"/>
      <c r="D41" s="294"/>
      <c r="E41" s="4" t="s">
        <v>29</v>
      </c>
      <c r="F41" s="4">
        <v>79</v>
      </c>
      <c r="G41" s="4">
        <v>266</v>
      </c>
      <c r="H41" s="8">
        <v>0.29699248120300753</v>
      </c>
    </row>
    <row r="42" spans="1:13">
      <c r="A42" s="323"/>
      <c r="B42" s="312"/>
      <c r="C42" s="294"/>
      <c r="D42" s="294"/>
      <c r="E42" s="14" t="s">
        <v>103</v>
      </c>
      <c r="F42" s="14">
        <v>99</v>
      </c>
      <c r="G42" s="14">
        <v>266</v>
      </c>
      <c r="H42" s="15">
        <v>0.37218045112781956</v>
      </c>
    </row>
    <row r="43" spans="1:13" ht="15.75" thickBot="1">
      <c r="A43" s="323"/>
      <c r="B43" s="312"/>
      <c r="C43" s="294"/>
      <c r="D43" s="294"/>
      <c r="E43" s="20" t="s">
        <v>79</v>
      </c>
      <c r="F43" s="20">
        <v>171</v>
      </c>
      <c r="G43" s="20">
        <v>266</v>
      </c>
      <c r="H43" s="21">
        <f t="shared" si="6"/>
        <v>0.6428571428571429</v>
      </c>
    </row>
    <row r="44" spans="1:13" ht="15.75" thickBot="1">
      <c r="A44" s="16">
        <v>40650</v>
      </c>
      <c r="B44" s="49" t="s">
        <v>115</v>
      </c>
      <c r="C44" s="6" t="s">
        <v>37</v>
      </c>
      <c r="D44" s="6" t="s">
        <v>116</v>
      </c>
      <c r="E44" s="6" t="s">
        <v>16</v>
      </c>
      <c r="F44" s="6">
        <v>18</v>
      </c>
      <c r="G44" s="6">
        <v>36</v>
      </c>
      <c r="H44" s="7">
        <f t="shared" si="6"/>
        <v>0.5</v>
      </c>
    </row>
    <row r="45" spans="1:13">
      <c r="A45" s="306">
        <v>40657</v>
      </c>
      <c r="B45" s="318" t="s">
        <v>56</v>
      </c>
      <c r="C45" s="308" t="s">
        <v>57</v>
      </c>
      <c r="D45" s="292" t="s">
        <v>58</v>
      </c>
      <c r="E45" s="6" t="s">
        <v>119</v>
      </c>
      <c r="F45" s="6">
        <v>27</v>
      </c>
      <c r="G45" s="6">
        <v>74</v>
      </c>
      <c r="H45" s="7">
        <f>F45/G45</f>
        <v>0.36486486486486486</v>
      </c>
      <c r="I45" s="1" t="s">
        <v>186</v>
      </c>
    </row>
    <row r="46" spans="1:13">
      <c r="A46" s="304"/>
      <c r="B46" s="319"/>
      <c r="C46" s="309"/>
      <c r="D46" s="305"/>
      <c r="E46" s="4" t="s">
        <v>120</v>
      </c>
      <c r="F46" s="4">
        <v>54</v>
      </c>
      <c r="G46" s="4">
        <v>74</v>
      </c>
      <c r="H46" s="8">
        <f>F46/G46</f>
        <v>0.72972972972972971</v>
      </c>
      <c r="I46" s="1" t="s">
        <v>187</v>
      </c>
    </row>
    <row r="47" spans="1:13" ht="15.75" thickBot="1">
      <c r="A47" s="307"/>
      <c r="B47" s="320"/>
      <c r="C47" s="310"/>
      <c r="D47" s="293"/>
      <c r="E47" s="9" t="s">
        <v>121</v>
      </c>
      <c r="F47" s="9">
        <v>64</v>
      </c>
      <c r="G47" s="9">
        <v>74</v>
      </c>
      <c r="H47" s="10">
        <f>F47/G47</f>
        <v>0.86486486486486491</v>
      </c>
      <c r="I47" s="1" t="s">
        <v>188</v>
      </c>
    </row>
    <row r="48" spans="1:13">
      <c r="A48" s="324">
        <v>40658</v>
      </c>
      <c r="B48" s="311" t="s">
        <v>43</v>
      </c>
      <c r="C48" s="299" t="s">
        <v>128</v>
      </c>
      <c r="D48" s="299">
        <v>13.6</v>
      </c>
      <c r="E48" s="6" t="s">
        <v>30</v>
      </c>
      <c r="F48" s="6">
        <v>74</v>
      </c>
      <c r="G48" s="6">
        <v>146</v>
      </c>
      <c r="H48" s="7">
        <f>F48/G48</f>
        <v>0.50684931506849318</v>
      </c>
    </row>
    <row r="49" spans="1:8" ht="15.75" thickBot="1">
      <c r="A49" s="325"/>
      <c r="B49" s="313"/>
      <c r="C49" s="295"/>
      <c r="D49" s="295"/>
      <c r="E49" s="14" t="s">
        <v>113</v>
      </c>
      <c r="F49" s="14">
        <v>125</v>
      </c>
      <c r="G49" s="14">
        <v>146</v>
      </c>
      <c r="H49" s="15">
        <f>F49/G49</f>
        <v>0.85616438356164382</v>
      </c>
    </row>
    <row r="50" spans="1:8">
      <c r="A50" s="306">
        <v>40663</v>
      </c>
      <c r="B50" s="318" t="s">
        <v>122</v>
      </c>
      <c r="C50" s="292" t="s">
        <v>55</v>
      </c>
      <c r="D50" s="292" t="s">
        <v>40</v>
      </c>
      <c r="E50" s="36" t="s">
        <v>19</v>
      </c>
      <c r="F50" s="31">
        <v>29</v>
      </c>
      <c r="G50" s="6">
        <v>114</v>
      </c>
      <c r="H50" s="7">
        <f t="shared" ref="H50:H57" si="7">F50/G50</f>
        <v>0.25438596491228072</v>
      </c>
    </row>
    <row r="51" spans="1:8">
      <c r="A51" s="304"/>
      <c r="B51" s="319"/>
      <c r="C51" s="305"/>
      <c r="D51" s="305"/>
      <c r="E51" s="34" t="s">
        <v>21</v>
      </c>
      <c r="F51" s="32">
        <v>33</v>
      </c>
      <c r="G51" s="4">
        <v>114</v>
      </c>
      <c r="H51" s="8">
        <f t="shared" si="7"/>
        <v>0.28947368421052633</v>
      </c>
    </row>
    <row r="52" spans="1:8">
      <c r="A52" s="304"/>
      <c r="B52" s="319"/>
      <c r="C52" s="305"/>
      <c r="D52" s="305"/>
      <c r="E52" s="33" t="s">
        <v>123</v>
      </c>
      <c r="F52" s="32">
        <v>52</v>
      </c>
      <c r="G52" s="4">
        <v>114</v>
      </c>
      <c r="H52" s="8">
        <f t="shared" si="7"/>
        <v>0.45614035087719296</v>
      </c>
    </row>
    <row r="53" spans="1:8">
      <c r="A53" s="304"/>
      <c r="B53" s="319"/>
      <c r="C53" s="305"/>
      <c r="D53" s="305"/>
      <c r="E53" s="34" t="s">
        <v>99</v>
      </c>
      <c r="F53" s="32">
        <v>59</v>
      </c>
      <c r="G53" s="4">
        <v>114</v>
      </c>
      <c r="H53" s="8">
        <f t="shared" si="7"/>
        <v>0.51754385964912286</v>
      </c>
    </row>
    <row r="54" spans="1:8">
      <c r="A54" s="304"/>
      <c r="B54" s="319"/>
      <c r="C54" s="305"/>
      <c r="D54" s="305"/>
      <c r="E54" s="34" t="s">
        <v>105</v>
      </c>
      <c r="F54" s="32">
        <v>73</v>
      </c>
      <c r="G54" s="4">
        <v>114</v>
      </c>
      <c r="H54" s="8">
        <f t="shared" si="7"/>
        <v>0.64035087719298245</v>
      </c>
    </row>
    <row r="55" spans="1:8">
      <c r="A55" s="304"/>
      <c r="B55" s="319"/>
      <c r="C55" s="305"/>
      <c r="D55" s="305"/>
      <c r="E55" s="34" t="s">
        <v>30</v>
      </c>
      <c r="F55" s="32">
        <v>81</v>
      </c>
      <c r="G55" s="4">
        <v>114</v>
      </c>
      <c r="H55" s="8">
        <f t="shared" si="7"/>
        <v>0.71052631578947367</v>
      </c>
    </row>
    <row r="56" spans="1:8" ht="15.75" thickBot="1">
      <c r="A56" s="304"/>
      <c r="B56" s="319"/>
      <c r="C56" s="305"/>
      <c r="D56" s="305"/>
      <c r="E56" s="34" t="s">
        <v>97</v>
      </c>
      <c r="F56" s="34">
        <v>86</v>
      </c>
      <c r="G56" s="4">
        <v>114</v>
      </c>
      <c r="H56" s="8">
        <f t="shared" si="7"/>
        <v>0.75438596491228072</v>
      </c>
    </row>
    <row r="57" spans="1:8" ht="15.75" thickBot="1">
      <c r="A57" s="16">
        <v>40664</v>
      </c>
      <c r="B57" s="49" t="s">
        <v>124</v>
      </c>
      <c r="C57" s="6" t="s">
        <v>37</v>
      </c>
      <c r="D57" s="6" t="s">
        <v>125</v>
      </c>
      <c r="E57" s="6" t="s">
        <v>16</v>
      </c>
      <c r="F57" s="6">
        <v>38</v>
      </c>
      <c r="G57" s="6">
        <v>63</v>
      </c>
      <c r="H57" s="7">
        <f t="shared" si="7"/>
        <v>0.60317460317460314</v>
      </c>
    </row>
    <row r="58" spans="1:8" ht="15.75" thickBot="1">
      <c r="A58" s="16">
        <v>40685</v>
      </c>
      <c r="B58" s="49" t="s">
        <v>130</v>
      </c>
      <c r="C58" s="6" t="s">
        <v>55</v>
      </c>
      <c r="D58" s="6" t="s">
        <v>40</v>
      </c>
      <c r="E58" s="6" t="s">
        <v>97</v>
      </c>
      <c r="F58" s="6">
        <v>168</v>
      </c>
      <c r="G58" s="6">
        <v>223</v>
      </c>
      <c r="H58" s="7">
        <f t="shared" ref="H58:H68" si="8">F58/G58</f>
        <v>0.75336322869955152</v>
      </c>
    </row>
    <row r="59" spans="1:8" ht="15.75" thickBot="1">
      <c r="A59" s="11">
        <v>40691</v>
      </c>
      <c r="B59" s="47" t="s">
        <v>101</v>
      </c>
      <c r="C59" s="12" t="s">
        <v>128</v>
      </c>
      <c r="D59" s="12" t="s">
        <v>150</v>
      </c>
      <c r="E59" s="6" t="s">
        <v>113</v>
      </c>
      <c r="F59" s="6">
        <v>210</v>
      </c>
      <c r="G59" s="6">
        <v>308</v>
      </c>
      <c r="H59" s="7">
        <f t="shared" si="8"/>
        <v>0.68181818181818177</v>
      </c>
    </row>
    <row r="60" spans="1:8">
      <c r="A60" s="296">
        <v>40692</v>
      </c>
      <c r="B60" s="311" t="s">
        <v>65</v>
      </c>
      <c r="C60" s="299" t="s">
        <v>55</v>
      </c>
      <c r="D60" s="299" t="s">
        <v>40</v>
      </c>
      <c r="E60" s="6" t="s">
        <v>41</v>
      </c>
      <c r="F60" s="6">
        <v>45</v>
      </c>
      <c r="G60" s="6">
        <v>228</v>
      </c>
      <c r="H60" s="7">
        <f t="shared" si="8"/>
        <v>0.19736842105263158</v>
      </c>
    </row>
    <row r="61" spans="1:8">
      <c r="A61" s="297"/>
      <c r="B61" s="312"/>
      <c r="C61" s="294"/>
      <c r="D61" s="294"/>
      <c r="E61" s="4" t="s">
        <v>26</v>
      </c>
      <c r="F61" s="4">
        <v>80</v>
      </c>
      <c r="G61" s="4">
        <v>228</v>
      </c>
      <c r="H61" s="8">
        <v>0.29699248120300753</v>
      </c>
    </row>
    <row r="62" spans="1:8">
      <c r="A62" s="297"/>
      <c r="B62" s="312"/>
      <c r="C62" s="294"/>
      <c r="D62" s="294"/>
      <c r="E62" s="14" t="s">
        <v>99</v>
      </c>
      <c r="F62" s="14">
        <v>99</v>
      </c>
      <c r="G62" s="14">
        <v>228</v>
      </c>
      <c r="H62" s="15">
        <v>0.37218045112781956</v>
      </c>
    </row>
    <row r="63" spans="1:8" ht="15.75" thickBot="1">
      <c r="A63" s="298"/>
      <c r="B63" s="313"/>
      <c r="C63" s="295"/>
      <c r="D63" s="295"/>
      <c r="E63" s="20" t="s">
        <v>97</v>
      </c>
      <c r="F63" s="20">
        <v>145</v>
      </c>
      <c r="G63" s="20">
        <v>228</v>
      </c>
      <c r="H63" s="21">
        <f t="shared" si="8"/>
        <v>0.63596491228070173</v>
      </c>
    </row>
    <row r="64" spans="1:8" ht="15.75" thickBot="1">
      <c r="A64" s="16">
        <v>40692</v>
      </c>
      <c r="B64" s="49" t="s">
        <v>131</v>
      </c>
      <c r="C64" s="6" t="s">
        <v>55</v>
      </c>
      <c r="D64" s="6" t="s">
        <v>63</v>
      </c>
      <c r="E64" s="6" t="s">
        <v>69</v>
      </c>
      <c r="F64" s="6">
        <v>70</v>
      </c>
      <c r="G64" s="6">
        <v>121</v>
      </c>
      <c r="H64" s="7">
        <f>F64/G64</f>
        <v>0.57851239669421484</v>
      </c>
    </row>
    <row r="65" spans="1:12" ht="15.75" thickBot="1">
      <c r="A65" s="45">
        <v>40696</v>
      </c>
      <c r="B65" s="47" t="s">
        <v>151</v>
      </c>
      <c r="C65" s="12" t="s">
        <v>13</v>
      </c>
      <c r="D65" s="12" t="s">
        <v>152</v>
      </c>
      <c r="E65" s="6" t="s">
        <v>69</v>
      </c>
      <c r="F65" s="6">
        <v>33</v>
      </c>
      <c r="G65" s="6">
        <v>306</v>
      </c>
      <c r="H65" s="7">
        <f>F65/G65</f>
        <v>0.10784313725490197</v>
      </c>
    </row>
    <row r="66" spans="1:12">
      <c r="A66" s="324">
        <v>40696</v>
      </c>
      <c r="B66" s="311" t="s">
        <v>132</v>
      </c>
      <c r="C66" s="299" t="s">
        <v>55</v>
      </c>
      <c r="D66" s="299" t="s">
        <v>40</v>
      </c>
      <c r="E66" s="6" t="s">
        <v>39</v>
      </c>
      <c r="F66" s="6">
        <v>24</v>
      </c>
      <c r="G66" s="6">
        <v>229</v>
      </c>
      <c r="H66" s="7">
        <f>F66/G66</f>
        <v>0.10480349344978165</v>
      </c>
    </row>
    <row r="67" spans="1:12" ht="15.75" thickBot="1">
      <c r="A67" s="325"/>
      <c r="B67" s="313"/>
      <c r="C67" s="295"/>
      <c r="D67" s="295"/>
      <c r="E67" s="14" t="s">
        <v>16</v>
      </c>
      <c r="F67" s="14">
        <v>136</v>
      </c>
      <c r="G67" s="14">
        <v>229</v>
      </c>
      <c r="H67" s="15">
        <f>F67/G67</f>
        <v>0.59388646288209612</v>
      </c>
    </row>
    <row r="68" spans="1:12" ht="15.75" thickBot="1">
      <c r="A68" s="16">
        <v>40696</v>
      </c>
      <c r="B68" s="49" t="s">
        <v>129</v>
      </c>
      <c r="C68" s="6" t="s">
        <v>55</v>
      </c>
      <c r="D68" s="6" t="s">
        <v>40</v>
      </c>
      <c r="E68" s="6" t="s">
        <v>97</v>
      </c>
      <c r="F68" s="6">
        <v>168</v>
      </c>
      <c r="G68" s="6">
        <v>265</v>
      </c>
      <c r="H68" s="7">
        <f t="shared" si="8"/>
        <v>0.63396226415094337</v>
      </c>
    </row>
    <row r="69" spans="1:12">
      <c r="A69" s="322">
        <v>40706</v>
      </c>
      <c r="B69" s="311" t="s">
        <v>133</v>
      </c>
      <c r="C69" s="299" t="s">
        <v>55</v>
      </c>
      <c r="D69" s="299" t="s">
        <v>134</v>
      </c>
      <c r="E69" s="6" t="s">
        <v>19</v>
      </c>
      <c r="F69" s="6">
        <v>50</v>
      </c>
      <c r="G69" s="6">
        <v>224</v>
      </c>
      <c r="H69" s="7">
        <f>F69/G69</f>
        <v>0.22321428571428573</v>
      </c>
    </row>
    <row r="70" spans="1:12">
      <c r="A70" s="323"/>
      <c r="B70" s="312"/>
      <c r="C70" s="294"/>
      <c r="D70" s="294"/>
      <c r="E70" s="14" t="s">
        <v>111</v>
      </c>
      <c r="F70" s="14">
        <v>76</v>
      </c>
      <c r="G70" s="14">
        <v>224</v>
      </c>
      <c r="H70" s="8">
        <f>F70/G70</f>
        <v>0.3392857142857143</v>
      </c>
    </row>
    <row r="71" spans="1:12" ht="15.75" thickBot="1">
      <c r="A71" s="323"/>
      <c r="B71" s="312"/>
      <c r="C71" s="294"/>
      <c r="D71" s="294"/>
      <c r="E71" s="20" t="s">
        <v>29</v>
      </c>
      <c r="F71" s="20">
        <v>154</v>
      </c>
      <c r="G71" s="20">
        <v>224</v>
      </c>
      <c r="H71" s="18">
        <f>F71/G71</f>
        <v>0.6875</v>
      </c>
    </row>
    <row r="72" spans="1:12">
      <c r="A72" s="306">
        <v>40706</v>
      </c>
      <c r="B72" s="318" t="s">
        <v>137</v>
      </c>
      <c r="C72" s="292" t="s">
        <v>55</v>
      </c>
      <c r="D72" s="292" t="s">
        <v>138</v>
      </c>
      <c r="E72" s="36" t="s">
        <v>39</v>
      </c>
      <c r="F72" s="31">
        <v>16</v>
      </c>
      <c r="G72" s="6">
        <v>267</v>
      </c>
      <c r="H72" s="7">
        <f t="shared" ref="H72:H78" si="9">F72/G72</f>
        <v>5.9925093632958802E-2</v>
      </c>
    </row>
    <row r="73" spans="1:12">
      <c r="A73" s="304"/>
      <c r="B73" s="319"/>
      <c r="C73" s="305"/>
      <c r="D73" s="305"/>
      <c r="E73" s="34" t="s">
        <v>78</v>
      </c>
      <c r="F73" s="32">
        <v>114</v>
      </c>
      <c r="G73" s="4">
        <v>267</v>
      </c>
      <c r="H73" s="8">
        <f t="shared" si="9"/>
        <v>0.42696629213483145</v>
      </c>
    </row>
    <row r="74" spans="1:12">
      <c r="A74" s="304"/>
      <c r="B74" s="319"/>
      <c r="C74" s="305"/>
      <c r="D74" s="305"/>
      <c r="E74" s="33" t="s">
        <v>16</v>
      </c>
      <c r="F74" s="32">
        <v>127</v>
      </c>
      <c r="G74" s="4">
        <v>267</v>
      </c>
      <c r="H74" s="8">
        <f t="shared" si="9"/>
        <v>0.47565543071161048</v>
      </c>
    </row>
    <row r="75" spans="1:12">
      <c r="A75" s="304"/>
      <c r="B75" s="319"/>
      <c r="C75" s="305"/>
      <c r="D75" s="305"/>
      <c r="E75" s="33" t="s">
        <v>30</v>
      </c>
      <c r="F75" s="32">
        <v>154</v>
      </c>
      <c r="G75" s="4">
        <v>267</v>
      </c>
      <c r="H75" s="8">
        <f t="shared" si="9"/>
        <v>0.57677902621722843</v>
      </c>
    </row>
    <row r="76" spans="1:12">
      <c r="A76" s="304"/>
      <c r="B76" s="319"/>
      <c r="C76" s="305"/>
      <c r="D76" s="305"/>
      <c r="E76" s="33" t="s">
        <v>52</v>
      </c>
      <c r="F76" s="32">
        <v>188</v>
      </c>
      <c r="G76" s="4">
        <v>267</v>
      </c>
      <c r="H76" s="8">
        <f t="shared" si="9"/>
        <v>0.70411985018726597</v>
      </c>
    </row>
    <row r="77" spans="1:12">
      <c r="A77" s="304"/>
      <c r="B77" s="319"/>
      <c r="C77" s="305"/>
      <c r="D77" s="305"/>
      <c r="E77" s="34" t="s">
        <v>21</v>
      </c>
      <c r="F77" s="32">
        <v>204</v>
      </c>
      <c r="G77" s="4">
        <v>267</v>
      </c>
      <c r="H77" s="8">
        <f t="shared" si="9"/>
        <v>0.7640449438202247</v>
      </c>
    </row>
    <row r="78" spans="1:12">
      <c r="A78" s="304"/>
      <c r="B78" s="319"/>
      <c r="C78" s="305"/>
      <c r="D78" s="305"/>
      <c r="E78" s="34" t="s">
        <v>22</v>
      </c>
      <c r="F78" s="32">
        <v>225</v>
      </c>
      <c r="G78" s="4">
        <v>267</v>
      </c>
      <c r="H78" s="8">
        <f t="shared" si="9"/>
        <v>0.84269662921348309</v>
      </c>
    </row>
    <row r="79" spans="1:12">
      <c r="A79" s="304"/>
      <c r="B79" s="319"/>
      <c r="C79" s="305"/>
      <c r="D79" s="305"/>
      <c r="E79" s="34" t="s">
        <v>103</v>
      </c>
      <c r="F79" s="34" t="s">
        <v>135</v>
      </c>
      <c r="G79" s="4"/>
      <c r="H79" s="8"/>
    </row>
    <row r="80" spans="1:12" ht="15.75" thickBot="1">
      <c r="A80" s="304"/>
      <c r="B80" s="319"/>
      <c r="C80" s="305"/>
      <c r="D80" s="305"/>
      <c r="E80" s="34" t="s">
        <v>69</v>
      </c>
      <c r="F80" s="34" t="s">
        <v>135</v>
      </c>
      <c r="G80" s="4"/>
      <c r="H80" s="8"/>
      <c r="I80" s="1" t="s">
        <v>197</v>
      </c>
      <c r="J80" s="1" t="s">
        <v>198</v>
      </c>
      <c r="K80" s="1" t="s">
        <v>199</v>
      </c>
      <c r="L80" s="1" t="s">
        <v>157</v>
      </c>
    </row>
    <row r="81" spans="1:12">
      <c r="A81" s="306">
        <v>40713</v>
      </c>
      <c r="B81" s="318" t="s">
        <v>23</v>
      </c>
      <c r="C81" s="308" t="s">
        <v>71</v>
      </c>
      <c r="D81" s="292" t="s">
        <v>40</v>
      </c>
      <c r="E81" s="6" t="s">
        <v>139</v>
      </c>
      <c r="F81" s="6">
        <v>14</v>
      </c>
      <c r="G81" s="6">
        <v>84</v>
      </c>
      <c r="H81" s="7">
        <f>F81/G81</f>
        <v>0.16666666666666666</v>
      </c>
      <c r="I81" s="66">
        <v>9.525462962962963E-3</v>
      </c>
      <c r="J81" s="66">
        <v>2.4351851851851857E-2</v>
      </c>
      <c r="K81" s="66">
        <v>1.3020833333333334E-2</v>
      </c>
      <c r="L81" s="66">
        <v>4.6898148148148154E-2</v>
      </c>
    </row>
    <row r="82" spans="1:12">
      <c r="A82" s="304"/>
      <c r="B82" s="319"/>
      <c r="C82" s="309"/>
      <c r="D82" s="305"/>
      <c r="E82" s="4" t="s">
        <v>140</v>
      </c>
      <c r="F82" s="4">
        <v>28</v>
      </c>
      <c r="G82" s="4">
        <v>84</v>
      </c>
      <c r="H82" s="8">
        <f>F82/G82</f>
        <v>0.33333333333333331</v>
      </c>
      <c r="I82" s="66">
        <v>1.0231481481481482E-2</v>
      </c>
      <c r="J82" s="66">
        <v>2.5902777777777775E-2</v>
      </c>
      <c r="K82" s="66">
        <v>1.4131944444444445E-2</v>
      </c>
      <c r="L82" s="66">
        <v>5.0266203703703709E-2</v>
      </c>
    </row>
    <row r="83" spans="1:12" ht="15.75" thickBot="1">
      <c r="A83" s="307"/>
      <c r="B83" s="320"/>
      <c r="C83" s="310"/>
      <c r="D83" s="293"/>
      <c r="E83" s="9" t="s">
        <v>141</v>
      </c>
      <c r="F83" s="9">
        <v>52</v>
      </c>
      <c r="G83" s="9">
        <v>84</v>
      </c>
      <c r="H83" s="10">
        <f>F83/G83</f>
        <v>0.61904761904761907</v>
      </c>
      <c r="I83" s="66">
        <v>1.207175925925926E-2</v>
      </c>
      <c r="J83" s="66">
        <v>2.6875E-2</v>
      </c>
      <c r="K83" s="66">
        <v>1.4918981481481483E-2</v>
      </c>
      <c r="L83" s="66">
        <v>5.3865740740740742E-2</v>
      </c>
    </row>
    <row r="84" spans="1:12" ht="15.75" thickBot="1">
      <c r="A84" s="16">
        <v>40727</v>
      </c>
      <c r="B84" s="49" t="s">
        <v>143</v>
      </c>
      <c r="C84" s="6" t="s">
        <v>55</v>
      </c>
      <c r="D84" s="6" t="s">
        <v>40</v>
      </c>
      <c r="E84" s="6" t="s">
        <v>97</v>
      </c>
      <c r="F84" s="6">
        <v>129</v>
      </c>
      <c r="G84" s="6">
        <v>175</v>
      </c>
      <c r="H84" s="7">
        <f>F84/G84</f>
        <v>0.7371428571428571</v>
      </c>
    </row>
    <row r="85" spans="1:12">
      <c r="A85" s="306">
        <v>40734</v>
      </c>
      <c r="B85" s="318" t="s">
        <v>77</v>
      </c>
      <c r="C85" s="292" t="s">
        <v>55</v>
      </c>
      <c r="D85" s="38" t="s">
        <v>142</v>
      </c>
      <c r="E85" s="36" t="s">
        <v>113</v>
      </c>
      <c r="F85" s="31">
        <v>12</v>
      </c>
      <c r="G85" s="6">
        <v>15</v>
      </c>
      <c r="H85" s="7">
        <f t="shared" ref="H85:H92" si="10">F85/G85</f>
        <v>0.8</v>
      </c>
    </row>
    <row r="86" spans="1:12">
      <c r="A86" s="304"/>
      <c r="B86" s="319"/>
      <c r="C86" s="305"/>
      <c r="D86" s="294" t="s">
        <v>40</v>
      </c>
      <c r="E86" s="34" t="s">
        <v>78</v>
      </c>
      <c r="F86" s="32">
        <v>29</v>
      </c>
      <c r="G86" s="4">
        <v>207</v>
      </c>
      <c r="H86" s="8">
        <f t="shared" si="10"/>
        <v>0.14009661835748793</v>
      </c>
    </row>
    <row r="87" spans="1:12">
      <c r="A87" s="304"/>
      <c r="B87" s="319"/>
      <c r="C87" s="305"/>
      <c r="D87" s="294"/>
      <c r="E87" s="33" t="s">
        <v>103</v>
      </c>
      <c r="F87" s="32">
        <v>113</v>
      </c>
      <c r="G87" s="4">
        <v>207</v>
      </c>
      <c r="H87" s="8">
        <f t="shared" si="10"/>
        <v>0.54589371980676327</v>
      </c>
    </row>
    <row r="88" spans="1:12">
      <c r="A88" s="304"/>
      <c r="B88" s="319"/>
      <c r="C88" s="305"/>
      <c r="D88" s="294"/>
      <c r="E88" s="34" t="s">
        <v>79</v>
      </c>
      <c r="F88" s="32">
        <v>125</v>
      </c>
      <c r="G88" s="4">
        <v>207</v>
      </c>
      <c r="H88" s="8">
        <f t="shared" si="10"/>
        <v>0.60386473429951693</v>
      </c>
    </row>
    <row r="89" spans="1:12">
      <c r="A89" s="304"/>
      <c r="B89" s="319"/>
      <c r="C89" s="305"/>
      <c r="D89" s="294"/>
      <c r="E89" s="34" t="s">
        <v>22</v>
      </c>
      <c r="F89" s="32">
        <v>131</v>
      </c>
      <c r="G89" s="4">
        <v>207</v>
      </c>
      <c r="H89" s="8">
        <f t="shared" si="10"/>
        <v>0.63285024154589375</v>
      </c>
    </row>
    <row r="90" spans="1:12">
      <c r="A90" s="304"/>
      <c r="B90" s="319"/>
      <c r="C90" s="305"/>
      <c r="D90" s="294"/>
      <c r="E90" s="34" t="s">
        <v>97</v>
      </c>
      <c r="F90" s="32">
        <v>139</v>
      </c>
      <c r="G90" s="4">
        <v>207</v>
      </c>
      <c r="H90" s="8">
        <f t="shared" si="10"/>
        <v>0.67149758454106279</v>
      </c>
    </row>
    <row r="91" spans="1:12" ht="15.75" thickBot="1">
      <c r="A91" s="304"/>
      <c r="B91" s="319"/>
      <c r="C91" s="305"/>
      <c r="D91" s="300"/>
      <c r="E91" s="34" t="s">
        <v>30</v>
      </c>
      <c r="F91" s="34">
        <v>145</v>
      </c>
      <c r="G91" s="4">
        <v>207</v>
      </c>
      <c r="H91" s="8">
        <f t="shared" si="10"/>
        <v>0.70048309178743962</v>
      </c>
    </row>
    <row r="92" spans="1:12" ht="30.75" thickBot="1">
      <c r="A92" s="16">
        <v>40738</v>
      </c>
      <c r="B92" s="36" t="s">
        <v>153</v>
      </c>
      <c r="C92" s="50" t="s">
        <v>154</v>
      </c>
      <c r="D92" s="6" t="s">
        <v>40</v>
      </c>
      <c r="E92" s="6" t="s">
        <v>97</v>
      </c>
      <c r="F92" s="6">
        <v>124</v>
      </c>
      <c r="G92" s="6">
        <v>172</v>
      </c>
      <c r="H92" s="7">
        <f t="shared" si="10"/>
        <v>0.72093023255813948</v>
      </c>
    </row>
    <row r="93" spans="1:12">
      <c r="A93" s="322">
        <v>40748</v>
      </c>
      <c r="B93" s="311" t="s">
        <v>82</v>
      </c>
      <c r="C93" s="299" t="s">
        <v>55</v>
      </c>
      <c r="D93" s="299" t="s">
        <v>40</v>
      </c>
      <c r="E93" s="6" t="s">
        <v>111</v>
      </c>
      <c r="F93" s="6">
        <v>113</v>
      </c>
      <c r="G93" s="6">
        <v>298</v>
      </c>
      <c r="H93" s="7">
        <f>F93/G93</f>
        <v>0.37919463087248323</v>
      </c>
    </row>
    <row r="94" spans="1:12">
      <c r="A94" s="323"/>
      <c r="B94" s="312"/>
      <c r="C94" s="294"/>
      <c r="D94" s="294"/>
      <c r="E94" s="14" t="s">
        <v>79</v>
      </c>
      <c r="F94" s="14">
        <v>116</v>
      </c>
      <c r="G94" s="14">
        <v>298</v>
      </c>
      <c r="H94" s="8">
        <f>F94/G94</f>
        <v>0.38926174496644295</v>
      </c>
    </row>
    <row r="95" spans="1:12" ht="15.75" thickBot="1">
      <c r="A95" s="323"/>
      <c r="B95" s="312"/>
      <c r="C95" s="294"/>
      <c r="D95" s="294"/>
      <c r="E95" s="20" t="s">
        <v>17</v>
      </c>
      <c r="F95" s="20">
        <v>123</v>
      </c>
      <c r="G95" s="20">
        <v>298</v>
      </c>
      <c r="H95" s="18">
        <f>F95/G95</f>
        <v>0.41275167785234901</v>
      </c>
    </row>
    <row r="96" spans="1:12" ht="15.75" thickBot="1">
      <c r="A96" s="16">
        <v>40751</v>
      </c>
      <c r="B96" s="49" t="s">
        <v>146</v>
      </c>
      <c r="C96" s="6" t="s">
        <v>55</v>
      </c>
      <c r="D96" s="6" t="s">
        <v>38</v>
      </c>
      <c r="E96" s="6" t="s">
        <v>19</v>
      </c>
      <c r="F96" s="6">
        <v>400</v>
      </c>
      <c r="G96" s="6">
        <v>793</v>
      </c>
      <c r="H96" s="7">
        <f>F96/G96</f>
        <v>0.50441361916771754</v>
      </c>
    </row>
    <row r="97" spans="1:8" ht="15.75" thickBot="1">
      <c r="A97" s="16">
        <v>40768</v>
      </c>
      <c r="B97" s="49" t="s">
        <v>147</v>
      </c>
      <c r="C97" s="6" t="s">
        <v>55</v>
      </c>
      <c r="D97" s="6" t="s">
        <v>158</v>
      </c>
      <c r="E97" s="6" t="s">
        <v>48</v>
      </c>
      <c r="F97" s="6">
        <v>445</v>
      </c>
      <c r="G97" s="6">
        <v>801</v>
      </c>
      <c r="H97" s="7">
        <f>F97/G97</f>
        <v>0.55555555555555558</v>
      </c>
    </row>
    <row r="98" spans="1:8">
      <c r="A98" s="306">
        <v>40776</v>
      </c>
      <c r="B98" s="318" t="s">
        <v>83</v>
      </c>
      <c r="C98" s="292" t="s">
        <v>55</v>
      </c>
      <c r="D98" s="314" t="s">
        <v>40</v>
      </c>
      <c r="E98" s="36" t="s">
        <v>41</v>
      </c>
      <c r="F98" s="31">
        <v>38</v>
      </c>
      <c r="G98" s="6">
        <v>297</v>
      </c>
      <c r="H98" s="7">
        <f t="shared" ref="H98:H108" si="11">F98/G98</f>
        <v>0.12794612794612795</v>
      </c>
    </row>
    <row r="99" spans="1:8">
      <c r="A99" s="301"/>
      <c r="B99" s="317"/>
      <c r="C99" s="300"/>
      <c r="D99" s="316"/>
      <c r="E99" s="39" t="s">
        <v>19</v>
      </c>
      <c r="F99" s="40">
        <v>55</v>
      </c>
      <c r="G99" s="14">
        <v>297</v>
      </c>
      <c r="H99" s="15">
        <f t="shared" si="11"/>
        <v>0.18518518518518517</v>
      </c>
    </row>
    <row r="100" spans="1:8">
      <c r="A100" s="301"/>
      <c r="B100" s="317"/>
      <c r="C100" s="300"/>
      <c r="D100" s="316"/>
      <c r="E100" s="39" t="s">
        <v>22</v>
      </c>
      <c r="F100" s="40">
        <v>108</v>
      </c>
      <c r="G100" s="14">
        <v>297</v>
      </c>
      <c r="H100" s="15">
        <f t="shared" si="11"/>
        <v>0.36363636363636365</v>
      </c>
    </row>
    <row r="101" spans="1:8">
      <c r="A101" s="301"/>
      <c r="B101" s="317"/>
      <c r="C101" s="300"/>
      <c r="D101" s="316"/>
      <c r="E101" s="39" t="s">
        <v>97</v>
      </c>
      <c r="F101" s="40">
        <v>116</v>
      </c>
      <c r="G101" s="14">
        <v>297</v>
      </c>
      <c r="H101" s="15">
        <f t="shared" si="11"/>
        <v>0.39057239057239057</v>
      </c>
    </row>
    <row r="102" spans="1:8" ht="15.75" thickBot="1">
      <c r="A102" s="301"/>
      <c r="B102" s="317"/>
      <c r="C102" s="300"/>
      <c r="D102" s="315"/>
      <c r="E102" s="41" t="s">
        <v>105</v>
      </c>
      <c r="F102" s="42">
        <v>177</v>
      </c>
      <c r="G102" s="27">
        <v>297</v>
      </c>
      <c r="H102" s="28">
        <f t="shared" si="11"/>
        <v>0.59595959595959591</v>
      </c>
    </row>
    <row r="103" spans="1:8">
      <c r="A103" s="304"/>
      <c r="B103" s="319"/>
      <c r="C103" s="305"/>
      <c r="D103" s="314" t="s">
        <v>63</v>
      </c>
      <c r="E103" s="36" t="s">
        <v>61</v>
      </c>
      <c r="F103" s="31">
        <v>95</v>
      </c>
      <c r="G103" s="6">
        <v>371</v>
      </c>
      <c r="H103" s="7">
        <f t="shared" si="11"/>
        <v>0.2560646900269542</v>
      </c>
    </row>
    <row r="104" spans="1:8">
      <c r="A104" s="304"/>
      <c r="B104" s="319"/>
      <c r="C104" s="305"/>
      <c r="D104" s="316"/>
      <c r="E104" s="34" t="s">
        <v>78</v>
      </c>
      <c r="F104" s="32">
        <v>123</v>
      </c>
      <c r="G104" s="4">
        <v>371</v>
      </c>
      <c r="H104" s="8">
        <f t="shared" si="11"/>
        <v>0.33153638814016173</v>
      </c>
    </row>
    <row r="105" spans="1:8">
      <c r="A105" s="304"/>
      <c r="B105" s="319"/>
      <c r="C105" s="305"/>
      <c r="D105" s="316"/>
      <c r="E105" s="34" t="s">
        <v>123</v>
      </c>
      <c r="F105" s="32">
        <v>192</v>
      </c>
      <c r="G105" s="4">
        <v>371</v>
      </c>
      <c r="H105" s="8">
        <f t="shared" si="11"/>
        <v>0.51752021563342321</v>
      </c>
    </row>
    <row r="106" spans="1:8">
      <c r="A106" s="304"/>
      <c r="B106" s="319"/>
      <c r="C106" s="305"/>
      <c r="D106" s="316"/>
      <c r="E106" s="34" t="s">
        <v>17</v>
      </c>
      <c r="F106" s="32">
        <v>222</v>
      </c>
      <c r="G106" s="4">
        <v>371</v>
      </c>
      <c r="H106" s="8">
        <f t="shared" si="11"/>
        <v>0.59838274932614555</v>
      </c>
    </row>
    <row r="107" spans="1:8">
      <c r="A107" s="304"/>
      <c r="B107" s="319"/>
      <c r="C107" s="305"/>
      <c r="D107" s="316"/>
      <c r="E107" s="34" t="s">
        <v>79</v>
      </c>
      <c r="F107" s="32">
        <v>237</v>
      </c>
      <c r="G107" s="4">
        <v>371</v>
      </c>
      <c r="H107" s="8">
        <f t="shared" si="11"/>
        <v>0.63881401617250677</v>
      </c>
    </row>
    <row r="108" spans="1:8">
      <c r="A108" s="304"/>
      <c r="B108" s="319"/>
      <c r="C108" s="305"/>
      <c r="D108" s="316"/>
      <c r="E108" s="34" t="s">
        <v>99</v>
      </c>
      <c r="F108" s="34">
        <v>258</v>
      </c>
      <c r="G108" s="4">
        <v>371</v>
      </c>
      <c r="H108" s="8">
        <f t="shared" si="11"/>
        <v>0.69541778975741242</v>
      </c>
    </row>
    <row r="109" spans="1:8">
      <c r="A109" s="304"/>
      <c r="B109" s="319"/>
      <c r="C109" s="305"/>
      <c r="D109" s="316"/>
      <c r="E109" s="34" t="s">
        <v>30</v>
      </c>
      <c r="F109" s="34">
        <v>348</v>
      </c>
      <c r="G109" s="4">
        <v>371</v>
      </c>
      <c r="H109" s="8">
        <f>F109/G109</f>
        <v>0.93800539083557954</v>
      </c>
    </row>
    <row r="110" spans="1:8" ht="15.75" thickBot="1">
      <c r="A110" s="307"/>
      <c r="B110" s="320"/>
      <c r="C110" s="293"/>
      <c r="D110" s="315"/>
      <c r="E110" s="37" t="s">
        <v>45</v>
      </c>
      <c r="F110" s="37" t="s">
        <v>135</v>
      </c>
      <c r="G110" s="9"/>
      <c r="H110" s="10"/>
    </row>
    <row r="111" spans="1:8">
      <c r="A111" s="306">
        <v>40790</v>
      </c>
      <c r="B111" s="318" t="s">
        <v>88</v>
      </c>
      <c r="C111" s="292" t="s">
        <v>55</v>
      </c>
      <c r="D111" s="6" t="s">
        <v>40</v>
      </c>
      <c r="E111" s="36" t="s">
        <v>113</v>
      </c>
      <c r="F111" s="31">
        <v>312</v>
      </c>
      <c r="G111" s="6">
        <v>347</v>
      </c>
      <c r="H111" s="7">
        <f t="shared" ref="H111:H128" si="12">F111/G111</f>
        <v>0.89913544668587897</v>
      </c>
    </row>
    <row r="112" spans="1:8">
      <c r="A112" s="304"/>
      <c r="B112" s="319"/>
      <c r="C112" s="305"/>
      <c r="D112" s="294" t="s">
        <v>63</v>
      </c>
      <c r="E112" s="34" t="s">
        <v>78</v>
      </c>
      <c r="F112" s="32">
        <v>38</v>
      </c>
      <c r="G112" s="4">
        <v>348</v>
      </c>
      <c r="H112" s="8">
        <f t="shared" si="12"/>
        <v>0.10919540229885058</v>
      </c>
    </row>
    <row r="113" spans="1:8">
      <c r="A113" s="304"/>
      <c r="B113" s="319"/>
      <c r="C113" s="305"/>
      <c r="D113" s="294"/>
      <c r="E113" s="33" t="s">
        <v>17</v>
      </c>
      <c r="F113" s="32">
        <v>142</v>
      </c>
      <c r="G113" s="4">
        <v>348</v>
      </c>
      <c r="H113" s="8">
        <f t="shared" si="12"/>
        <v>0.40804597701149425</v>
      </c>
    </row>
    <row r="114" spans="1:8">
      <c r="A114" s="304"/>
      <c r="B114" s="319"/>
      <c r="C114" s="305"/>
      <c r="D114" s="294"/>
      <c r="E114" s="34" t="s">
        <v>26</v>
      </c>
      <c r="F114" s="32">
        <v>155</v>
      </c>
      <c r="G114" s="4">
        <v>348</v>
      </c>
      <c r="H114" s="8">
        <f t="shared" si="12"/>
        <v>0.4454022988505747</v>
      </c>
    </row>
    <row r="115" spans="1:8">
      <c r="A115" s="304"/>
      <c r="B115" s="319"/>
      <c r="C115" s="305"/>
      <c r="D115" s="294"/>
      <c r="E115" s="34" t="s">
        <v>22</v>
      </c>
      <c r="F115" s="32">
        <v>196</v>
      </c>
      <c r="G115" s="4">
        <v>348</v>
      </c>
      <c r="H115" s="8">
        <f t="shared" si="12"/>
        <v>0.56321839080459768</v>
      </c>
    </row>
    <row r="116" spans="1:8">
      <c r="A116" s="304"/>
      <c r="B116" s="319"/>
      <c r="C116" s="305"/>
      <c r="D116" s="294"/>
      <c r="E116" s="34" t="s">
        <v>30</v>
      </c>
      <c r="F116" s="32">
        <v>255</v>
      </c>
      <c r="G116" s="4">
        <v>348</v>
      </c>
      <c r="H116" s="8">
        <f t="shared" si="12"/>
        <v>0.73275862068965514</v>
      </c>
    </row>
    <row r="117" spans="1:8" ht="15.75" thickBot="1">
      <c r="A117" s="304"/>
      <c r="B117" s="319"/>
      <c r="C117" s="305"/>
      <c r="D117" s="300"/>
      <c r="E117" s="34" t="s">
        <v>97</v>
      </c>
      <c r="F117" s="34">
        <v>275</v>
      </c>
      <c r="G117" s="4">
        <v>348</v>
      </c>
      <c r="H117" s="8">
        <f t="shared" si="12"/>
        <v>0.79022988505747127</v>
      </c>
    </row>
    <row r="118" spans="1:8">
      <c r="A118" s="306">
        <v>40796</v>
      </c>
      <c r="B118" s="318" t="s">
        <v>148</v>
      </c>
      <c r="C118" s="292" t="s">
        <v>55</v>
      </c>
      <c r="D118" s="299" t="s">
        <v>38</v>
      </c>
      <c r="E118" s="36" t="s">
        <v>123</v>
      </c>
      <c r="F118" s="31">
        <v>99</v>
      </c>
      <c r="G118" s="6">
        <v>443</v>
      </c>
      <c r="H118" s="7">
        <f t="shared" ref="H118:H124" si="13">F118/G118</f>
        <v>0.2234762979683973</v>
      </c>
    </row>
    <row r="119" spans="1:8">
      <c r="A119" s="304"/>
      <c r="B119" s="319"/>
      <c r="C119" s="305"/>
      <c r="D119" s="294"/>
      <c r="E119" s="34" t="s">
        <v>111</v>
      </c>
      <c r="F119" s="32">
        <v>187</v>
      </c>
      <c r="G119" s="4">
        <v>443</v>
      </c>
      <c r="H119" s="8">
        <f t="shared" si="13"/>
        <v>0.42212189616252821</v>
      </c>
    </row>
    <row r="120" spans="1:8">
      <c r="A120" s="304"/>
      <c r="B120" s="319"/>
      <c r="C120" s="305"/>
      <c r="D120" s="294"/>
      <c r="E120" s="33" t="s">
        <v>52</v>
      </c>
      <c r="F120" s="32">
        <v>218</v>
      </c>
      <c r="G120" s="4">
        <v>443</v>
      </c>
      <c r="H120" s="8">
        <f t="shared" si="13"/>
        <v>0.49209932279909707</v>
      </c>
    </row>
    <row r="121" spans="1:8">
      <c r="A121" s="304"/>
      <c r="B121" s="319"/>
      <c r="C121" s="305"/>
      <c r="D121" s="294"/>
      <c r="E121" s="34" t="s">
        <v>29</v>
      </c>
      <c r="F121" s="32">
        <v>327</v>
      </c>
      <c r="G121" s="4">
        <v>443</v>
      </c>
      <c r="H121" s="8">
        <f t="shared" si="13"/>
        <v>0.73814898419864561</v>
      </c>
    </row>
    <row r="122" spans="1:8">
      <c r="A122" s="304"/>
      <c r="B122" s="319"/>
      <c r="C122" s="305"/>
      <c r="D122" s="294"/>
      <c r="E122" s="34" t="s">
        <v>79</v>
      </c>
      <c r="F122" s="32">
        <v>333</v>
      </c>
      <c r="G122" s="4">
        <v>443</v>
      </c>
      <c r="H122" s="8">
        <f t="shared" si="13"/>
        <v>0.75169300225733637</v>
      </c>
    </row>
    <row r="123" spans="1:8">
      <c r="A123" s="304"/>
      <c r="B123" s="319"/>
      <c r="C123" s="305"/>
      <c r="D123" s="294"/>
      <c r="E123" s="34" t="s">
        <v>45</v>
      </c>
      <c r="F123" s="32">
        <v>338</v>
      </c>
      <c r="G123" s="4">
        <v>443</v>
      </c>
      <c r="H123" s="8">
        <f t="shared" si="13"/>
        <v>0.76297968397291194</v>
      </c>
    </row>
    <row r="124" spans="1:8" ht="15.75" thickBot="1">
      <c r="A124" s="304"/>
      <c r="B124" s="319"/>
      <c r="C124" s="305"/>
      <c r="D124" s="295"/>
      <c r="E124" s="34" t="s">
        <v>70</v>
      </c>
      <c r="F124" s="34">
        <v>383</v>
      </c>
      <c r="G124" s="4">
        <v>443</v>
      </c>
      <c r="H124" s="8">
        <f t="shared" si="13"/>
        <v>0.86455981941309257</v>
      </c>
    </row>
    <row r="125" spans="1:8">
      <c r="A125" s="306">
        <v>40804</v>
      </c>
      <c r="B125" s="318" t="s">
        <v>90</v>
      </c>
      <c r="C125" s="292" t="s">
        <v>55</v>
      </c>
      <c r="D125" s="314" t="s">
        <v>142</v>
      </c>
      <c r="E125" s="36" t="s">
        <v>16</v>
      </c>
      <c r="F125" s="31">
        <v>106</v>
      </c>
      <c r="G125" s="6">
        <v>1087</v>
      </c>
      <c r="H125" s="7">
        <f t="shared" si="12"/>
        <v>9.7516099356025759E-2</v>
      </c>
    </row>
    <row r="126" spans="1:8" ht="15.75" thickBot="1">
      <c r="A126" s="301"/>
      <c r="B126" s="317"/>
      <c r="C126" s="300"/>
      <c r="D126" s="315"/>
      <c r="E126" s="41" t="s">
        <v>97</v>
      </c>
      <c r="F126" s="42">
        <v>172</v>
      </c>
      <c r="G126" s="27">
        <v>1087</v>
      </c>
      <c r="H126" s="28">
        <f t="shared" si="12"/>
        <v>0.15823367065317387</v>
      </c>
    </row>
    <row r="127" spans="1:8">
      <c r="A127" s="304"/>
      <c r="B127" s="319"/>
      <c r="C127" s="305"/>
      <c r="D127" s="314" t="s">
        <v>63</v>
      </c>
      <c r="E127" s="36" t="s">
        <v>78</v>
      </c>
      <c r="F127" s="31">
        <v>32</v>
      </c>
      <c r="G127" s="6">
        <v>973</v>
      </c>
      <c r="H127" s="7">
        <f t="shared" si="12"/>
        <v>3.28879753340185E-2</v>
      </c>
    </row>
    <row r="128" spans="1:8">
      <c r="A128" s="304"/>
      <c r="B128" s="319"/>
      <c r="C128" s="305"/>
      <c r="D128" s="316"/>
      <c r="E128" s="34" t="s">
        <v>61</v>
      </c>
      <c r="F128" s="34">
        <v>154</v>
      </c>
      <c r="G128" s="4">
        <v>973</v>
      </c>
      <c r="H128" s="8">
        <f t="shared" si="12"/>
        <v>0.15827338129496402</v>
      </c>
    </row>
    <row r="129" spans="1:8">
      <c r="A129" s="304"/>
      <c r="B129" s="319"/>
      <c r="C129" s="305"/>
      <c r="D129" s="316"/>
      <c r="E129" s="34" t="s">
        <v>17</v>
      </c>
      <c r="F129" s="34">
        <v>270</v>
      </c>
      <c r="G129" s="4">
        <v>973</v>
      </c>
      <c r="H129" s="8">
        <f t="shared" ref="H129:H137" si="14">F129/G129</f>
        <v>0.27749229188078112</v>
      </c>
    </row>
    <row r="130" spans="1:8" ht="15.75" thickBot="1">
      <c r="A130" s="302"/>
      <c r="B130" s="328"/>
      <c r="C130" s="303"/>
      <c r="D130" s="316"/>
      <c r="E130" s="43" t="s">
        <v>79</v>
      </c>
      <c r="F130" s="43">
        <v>528</v>
      </c>
      <c r="G130" s="17">
        <v>973</v>
      </c>
      <c r="H130" s="18">
        <f t="shared" si="14"/>
        <v>0.54265159301130528</v>
      </c>
    </row>
    <row r="131" spans="1:8">
      <c r="A131" s="296">
        <v>40811</v>
      </c>
      <c r="B131" s="311" t="s">
        <v>149</v>
      </c>
      <c r="C131" s="299" t="s">
        <v>55</v>
      </c>
      <c r="D131" s="299" t="s">
        <v>63</v>
      </c>
      <c r="E131" s="36" t="s">
        <v>78</v>
      </c>
      <c r="F131" s="31">
        <v>24</v>
      </c>
      <c r="G131" s="6">
        <v>231</v>
      </c>
      <c r="H131" s="7">
        <f t="shared" si="14"/>
        <v>0.1038961038961039</v>
      </c>
    </row>
    <row r="132" spans="1:8">
      <c r="A132" s="297"/>
      <c r="B132" s="312"/>
      <c r="C132" s="294"/>
      <c r="D132" s="294"/>
      <c r="E132" s="34" t="s">
        <v>69</v>
      </c>
      <c r="F132" s="32">
        <v>94</v>
      </c>
      <c r="G132" s="4">
        <v>231</v>
      </c>
      <c r="H132" s="8">
        <f t="shared" si="14"/>
        <v>0.40692640692640691</v>
      </c>
    </row>
    <row r="133" spans="1:8">
      <c r="A133" s="297"/>
      <c r="B133" s="312"/>
      <c r="C133" s="294"/>
      <c r="D133" s="294"/>
      <c r="E133" s="34" t="s">
        <v>41</v>
      </c>
      <c r="F133" s="32">
        <v>99</v>
      </c>
      <c r="G133" s="4">
        <v>231</v>
      </c>
      <c r="H133" s="8">
        <f t="shared" si="14"/>
        <v>0.42857142857142855</v>
      </c>
    </row>
    <row r="134" spans="1:8">
      <c r="A134" s="297"/>
      <c r="B134" s="312"/>
      <c r="C134" s="294"/>
      <c r="D134" s="294"/>
      <c r="E134" s="34" t="s">
        <v>17</v>
      </c>
      <c r="F134" s="32">
        <v>111</v>
      </c>
      <c r="G134" s="4">
        <v>231</v>
      </c>
      <c r="H134" s="8">
        <f t="shared" si="14"/>
        <v>0.48051948051948051</v>
      </c>
    </row>
    <row r="135" spans="1:8">
      <c r="A135" s="297"/>
      <c r="B135" s="312"/>
      <c r="C135" s="294"/>
      <c r="D135" s="294"/>
      <c r="E135" s="34" t="s">
        <v>48</v>
      </c>
      <c r="F135" s="34">
        <v>112</v>
      </c>
      <c r="G135" s="4">
        <v>231</v>
      </c>
      <c r="H135" s="8">
        <f t="shared" si="14"/>
        <v>0.48484848484848486</v>
      </c>
    </row>
    <row r="136" spans="1:8">
      <c r="A136" s="297"/>
      <c r="B136" s="312"/>
      <c r="C136" s="294"/>
      <c r="D136" s="294"/>
      <c r="E136" s="34" t="s">
        <v>22</v>
      </c>
      <c r="F136" s="34">
        <v>139</v>
      </c>
      <c r="G136" s="4">
        <v>231</v>
      </c>
      <c r="H136" s="8">
        <f t="shared" si="14"/>
        <v>0.60173160173160178</v>
      </c>
    </row>
    <row r="137" spans="1:8">
      <c r="A137" s="297"/>
      <c r="B137" s="312"/>
      <c r="C137" s="294"/>
      <c r="D137" s="294"/>
      <c r="E137" s="34" t="s">
        <v>103</v>
      </c>
      <c r="F137" s="34">
        <v>148</v>
      </c>
      <c r="G137" s="4">
        <v>231</v>
      </c>
      <c r="H137" s="8">
        <f t="shared" si="14"/>
        <v>0.64069264069264065</v>
      </c>
    </row>
    <row r="138" spans="1:8" ht="15.75" thickBot="1">
      <c r="A138" s="298"/>
      <c r="B138" s="313"/>
      <c r="C138" s="295"/>
      <c r="D138" s="295"/>
      <c r="E138" s="9" t="s">
        <v>26</v>
      </c>
      <c r="F138" s="9" t="s">
        <v>135</v>
      </c>
      <c r="G138" s="9"/>
      <c r="H138" s="44"/>
    </row>
    <row r="139" spans="1:8" ht="15.75" thickBot="1">
      <c r="A139" s="16">
        <v>40832</v>
      </c>
      <c r="B139" s="36" t="s">
        <v>159</v>
      </c>
      <c r="C139" s="50" t="s">
        <v>51</v>
      </c>
      <c r="D139" s="6"/>
      <c r="E139" s="6" t="s">
        <v>78</v>
      </c>
      <c r="F139" s="6">
        <v>674</v>
      </c>
      <c r="G139" s="6">
        <v>2000</v>
      </c>
      <c r="H139" s="7">
        <f t="shared" ref="H139:H163" si="15">F139/G139</f>
        <v>0.33700000000000002</v>
      </c>
    </row>
    <row r="140" spans="1:8">
      <c r="A140" s="296">
        <v>40846</v>
      </c>
      <c r="B140" s="311" t="s">
        <v>160</v>
      </c>
      <c r="C140" s="308" t="s">
        <v>145</v>
      </c>
      <c r="D140" s="299"/>
      <c r="E140" s="6" t="s">
        <v>52</v>
      </c>
      <c r="F140" s="6">
        <v>561</v>
      </c>
      <c r="G140" s="6">
        <v>4000</v>
      </c>
      <c r="H140" s="7">
        <f t="shared" si="15"/>
        <v>0.14025000000000001</v>
      </c>
    </row>
    <row r="141" spans="1:8" ht="15.75" thickBot="1">
      <c r="A141" s="298"/>
      <c r="B141" s="313"/>
      <c r="C141" s="310"/>
      <c r="D141" s="295"/>
      <c r="E141" s="27" t="s">
        <v>17</v>
      </c>
      <c r="F141" s="27">
        <v>1140</v>
      </c>
      <c r="G141" s="27">
        <v>4000</v>
      </c>
      <c r="H141" s="10">
        <f t="shared" si="15"/>
        <v>0.28499999999999998</v>
      </c>
    </row>
    <row r="142" spans="1:8" ht="15.75" thickBot="1">
      <c r="A142" s="52">
        <v>40853</v>
      </c>
      <c r="B142" s="51" t="s">
        <v>161</v>
      </c>
      <c r="C142" s="20" t="s">
        <v>96</v>
      </c>
      <c r="D142" s="20" t="s">
        <v>162</v>
      </c>
      <c r="E142" s="20" t="s">
        <v>97</v>
      </c>
      <c r="F142" s="20">
        <v>190</v>
      </c>
      <c r="G142" s="20">
        <v>523</v>
      </c>
      <c r="H142" s="21">
        <f t="shared" si="15"/>
        <v>0.3632887189292543</v>
      </c>
    </row>
    <row r="143" spans="1:8">
      <c r="A143" s="296">
        <v>40858</v>
      </c>
      <c r="B143" s="311" t="s">
        <v>7</v>
      </c>
      <c r="C143" s="299" t="s">
        <v>172</v>
      </c>
      <c r="D143" s="299" t="s">
        <v>163</v>
      </c>
      <c r="E143" s="36" t="s">
        <v>164</v>
      </c>
      <c r="F143" s="31">
        <v>6</v>
      </c>
      <c r="G143" s="6">
        <v>83</v>
      </c>
      <c r="H143" s="7">
        <f t="shared" si="15"/>
        <v>7.2289156626506021E-2</v>
      </c>
    </row>
    <row r="144" spans="1:8">
      <c r="A144" s="297"/>
      <c r="B144" s="312"/>
      <c r="C144" s="294"/>
      <c r="D144" s="294"/>
      <c r="E144" s="34" t="s">
        <v>165</v>
      </c>
      <c r="F144" s="32">
        <v>38</v>
      </c>
      <c r="G144" s="4">
        <v>83</v>
      </c>
      <c r="H144" s="8">
        <f t="shared" si="15"/>
        <v>0.45783132530120479</v>
      </c>
    </row>
    <row r="145" spans="1:8">
      <c r="A145" s="297"/>
      <c r="B145" s="312"/>
      <c r="C145" s="294"/>
      <c r="D145" s="294"/>
      <c r="E145" s="34" t="s">
        <v>166</v>
      </c>
      <c r="F145" s="32">
        <v>47</v>
      </c>
      <c r="G145" s="4">
        <v>83</v>
      </c>
      <c r="H145" s="8">
        <f t="shared" si="15"/>
        <v>0.5662650602409639</v>
      </c>
    </row>
    <row r="146" spans="1:8">
      <c r="A146" s="297"/>
      <c r="B146" s="312"/>
      <c r="C146" s="294"/>
      <c r="D146" s="294"/>
      <c r="E146" s="34" t="s">
        <v>167</v>
      </c>
      <c r="F146" s="32">
        <v>53</v>
      </c>
      <c r="G146" s="4">
        <v>83</v>
      </c>
      <c r="H146" s="8">
        <f t="shared" si="15"/>
        <v>0.63855421686746983</v>
      </c>
    </row>
    <row r="147" spans="1:8" ht="15.75" thickBot="1">
      <c r="A147" s="298"/>
      <c r="B147" s="313"/>
      <c r="C147" s="295"/>
      <c r="D147" s="295"/>
      <c r="E147" s="37" t="s">
        <v>126</v>
      </c>
      <c r="F147" s="37">
        <v>79</v>
      </c>
      <c r="G147" s="9">
        <v>83</v>
      </c>
      <c r="H147" s="10">
        <f t="shared" si="15"/>
        <v>0.95180722891566261</v>
      </c>
    </row>
    <row r="148" spans="1:8">
      <c r="A148" s="296">
        <v>40874</v>
      </c>
      <c r="B148" s="311" t="s">
        <v>98</v>
      </c>
      <c r="C148" s="299" t="s">
        <v>13</v>
      </c>
      <c r="D148" s="314">
        <v>9.4</v>
      </c>
      <c r="E148" s="36" t="s">
        <v>97</v>
      </c>
      <c r="F148" s="31">
        <v>34</v>
      </c>
      <c r="G148" s="6">
        <v>197</v>
      </c>
      <c r="H148" s="7">
        <f t="shared" si="15"/>
        <v>0.17258883248730963</v>
      </c>
    </row>
    <row r="149" spans="1:8" ht="15.75" thickBot="1">
      <c r="A149" s="297"/>
      <c r="B149" s="312"/>
      <c r="C149" s="294"/>
      <c r="D149" s="315"/>
      <c r="E149" s="41" t="s">
        <v>16</v>
      </c>
      <c r="F149" s="42">
        <v>39</v>
      </c>
      <c r="G149" s="27">
        <v>197</v>
      </c>
      <c r="H149" s="28">
        <f t="shared" si="15"/>
        <v>0.19796954314720813</v>
      </c>
    </row>
    <row r="150" spans="1:8">
      <c r="A150" s="297"/>
      <c r="B150" s="312"/>
      <c r="C150" s="294"/>
      <c r="D150" s="314">
        <v>15</v>
      </c>
      <c r="E150" s="36" t="s">
        <v>39</v>
      </c>
      <c r="F150" s="31">
        <v>13</v>
      </c>
      <c r="G150" s="6">
        <v>671</v>
      </c>
      <c r="H150" s="7">
        <f t="shared" si="15"/>
        <v>1.9374068554396422E-2</v>
      </c>
    </row>
    <row r="151" spans="1:8">
      <c r="A151" s="297"/>
      <c r="B151" s="312"/>
      <c r="C151" s="294"/>
      <c r="D151" s="316"/>
      <c r="E151" s="39" t="s">
        <v>69</v>
      </c>
      <c r="F151" s="40">
        <v>15</v>
      </c>
      <c r="G151" s="14">
        <v>671</v>
      </c>
      <c r="H151" s="15">
        <f t="shared" si="15"/>
        <v>2.2354694485842028E-2</v>
      </c>
    </row>
    <row r="152" spans="1:8">
      <c r="A152" s="297"/>
      <c r="B152" s="312"/>
      <c r="C152" s="294"/>
      <c r="D152" s="316"/>
      <c r="E152" s="39" t="s">
        <v>49</v>
      </c>
      <c r="F152" s="40">
        <v>78</v>
      </c>
      <c r="G152" s="14">
        <v>671</v>
      </c>
      <c r="H152" s="15">
        <f t="shared" si="15"/>
        <v>0.11624441132637854</v>
      </c>
    </row>
    <row r="153" spans="1:8">
      <c r="A153" s="297"/>
      <c r="B153" s="312"/>
      <c r="C153" s="294"/>
      <c r="D153" s="316"/>
      <c r="E153" s="39" t="s">
        <v>169</v>
      </c>
      <c r="F153" s="40">
        <v>94</v>
      </c>
      <c r="G153" s="14">
        <v>671</v>
      </c>
      <c r="H153" s="15">
        <f t="shared" si="15"/>
        <v>0.14008941877794337</v>
      </c>
    </row>
    <row r="154" spans="1:8">
      <c r="A154" s="297"/>
      <c r="B154" s="312"/>
      <c r="C154" s="294"/>
      <c r="D154" s="316"/>
      <c r="E154" s="39" t="s">
        <v>103</v>
      </c>
      <c r="F154" s="40">
        <v>137</v>
      </c>
      <c r="G154" s="14">
        <v>671</v>
      </c>
      <c r="H154" s="15">
        <f t="shared" si="15"/>
        <v>0.20417287630402384</v>
      </c>
    </row>
    <row r="155" spans="1:8">
      <c r="A155" s="297"/>
      <c r="B155" s="312"/>
      <c r="C155" s="294"/>
      <c r="D155" s="316"/>
      <c r="E155" s="39" t="s">
        <v>170</v>
      </c>
      <c r="F155" s="40">
        <v>188</v>
      </c>
      <c r="G155" s="14">
        <v>671</v>
      </c>
      <c r="H155" s="15">
        <f t="shared" si="15"/>
        <v>0.28017883755588674</v>
      </c>
    </row>
    <row r="156" spans="1:8">
      <c r="A156" s="297"/>
      <c r="B156" s="312"/>
      <c r="C156" s="294"/>
      <c r="D156" s="316"/>
      <c r="E156" s="34" t="s">
        <v>29</v>
      </c>
      <c r="F156" s="34">
        <v>219</v>
      </c>
      <c r="G156" s="14">
        <v>671</v>
      </c>
      <c r="H156" s="15">
        <f t="shared" si="15"/>
        <v>0.3263785394932936</v>
      </c>
    </row>
    <row r="157" spans="1:8">
      <c r="A157" s="297"/>
      <c r="B157" s="312"/>
      <c r="C157" s="294"/>
      <c r="D157" s="316"/>
      <c r="E157" s="34" t="s">
        <v>31</v>
      </c>
      <c r="F157" s="34">
        <v>254</v>
      </c>
      <c r="G157" s="14">
        <v>671</v>
      </c>
      <c r="H157" s="15">
        <f t="shared" si="15"/>
        <v>0.37853949329359166</v>
      </c>
    </row>
    <row r="158" spans="1:8">
      <c r="A158" s="297"/>
      <c r="B158" s="312"/>
      <c r="C158" s="294"/>
      <c r="D158" s="316"/>
      <c r="E158" s="34" t="s">
        <v>30</v>
      </c>
      <c r="F158" s="34">
        <v>257</v>
      </c>
      <c r="G158" s="14">
        <v>671</v>
      </c>
      <c r="H158" s="15">
        <f t="shared" si="15"/>
        <v>0.38301043219076009</v>
      </c>
    </row>
    <row r="159" spans="1:8">
      <c r="A159" s="297"/>
      <c r="B159" s="312"/>
      <c r="C159" s="294"/>
      <c r="D159" s="316"/>
      <c r="E159" s="34" t="s">
        <v>19</v>
      </c>
      <c r="F159" s="34">
        <v>277</v>
      </c>
      <c r="G159" s="14">
        <v>671</v>
      </c>
      <c r="H159" s="15">
        <f t="shared" si="15"/>
        <v>0.4128166915052161</v>
      </c>
    </row>
    <row r="160" spans="1:8">
      <c r="A160" s="297"/>
      <c r="B160" s="312"/>
      <c r="C160" s="294"/>
      <c r="D160" s="316"/>
      <c r="E160" s="34" t="s">
        <v>22</v>
      </c>
      <c r="F160" s="34">
        <v>341</v>
      </c>
      <c r="G160" s="14">
        <v>671</v>
      </c>
      <c r="H160" s="15">
        <f t="shared" si="15"/>
        <v>0.50819672131147542</v>
      </c>
    </row>
    <row r="161" spans="1:8">
      <c r="A161" s="297"/>
      <c r="B161" s="312"/>
      <c r="C161" s="294"/>
      <c r="D161" s="316"/>
      <c r="E161" s="43" t="s">
        <v>168</v>
      </c>
      <c r="F161" s="43">
        <v>375</v>
      </c>
      <c r="G161" s="14">
        <v>671</v>
      </c>
      <c r="H161" s="15">
        <f t="shared" si="15"/>
        <v>0.55886736214605071</v>
      </c>
    </row>
    <row r="162" spans="1:8">
      <c r="A162" s="297"/>
      <c r="B162" s="312"/>
      <c r="C162" s="294"/>
      <c r="D162" s="316"/>
      <c r="E162" s="43" t="s">
        <v>79</v>
      </c>
      <c r="F162" s="43">
        <v>417</v>
      </c>
      <c r="G162" s="14">
        <v>671</v>
      </c>
      <c r="H162" s="15">
        <f t="shared" si="15"/>
        <v>0.6214605067064084</v>
      </c>
    </row>
    <row r="163" spans="1:8" ht="15.75" thickBot="1">
      <c r="A163" s="297"/>
      <c r="B163" s="312"/>
      <c r="C163" s="294"/>
      <c r="D163" s="316"/>
      <c r="E163" s="43" t="s">
        <v>113</v>
      </c>
      <c r="F163" s="43">
        <v>531</v>
      </c>
      <c r="G163" s="17">
        <v>671</v>
      </c>
      <c r="H163" s="18">
        <f t="shared" si="15"/>
        <v>0.79135618479880776</v>
      </c>
    </row>
    <row r="164" spans="1:8" ht="15.75" thickBot="1">
      <c r="A164" s="301"/>
      <c r="B164" s="317"/>
      <c r="C164" s="300"/>
      <c r="D164" s="6">
        <v>30</v>
      </c>
      <c r="E164" s="6" t="s">
        <v>26</v>
      </c>
      <c r="F164" s="6">
        <v>24</v>
      </c>
      <c r="G164" s="6">
        <v>175</v>
      </c>
      <c r="H164" s="7">
        <f t="shared" ref="H164:H169" si="16">F164/G164</f>
        <v>0.13714285714285715</v>
      </c>
    </row>
    <row r="165" spans="1:8">
      <c r="A165" s="296">
        <v>40888</v>
      </c>
      <c r="B165" s="311" t="s">
        <v>85</v>
      </c>
      <c r="C165" s="299" t="s">
        <v>13</v>
      </c>
      <c r="D165" s="299">
        <v>14</v>
      </c>
      <c r="E165" s="36" t="s">
        <v>26</v>
      </c>
      <c r="F165" s="31">
        <v>18</v>
      </c>
      <c r="G165" s="6">
        <v>286</v>
      </c>
      <c r="H165" s="7">
        <f t="shared" si="16"/>
        <v>6.2937062937062943E-2</v>
      </c>
    </row>
    <row r="166" spans="1:8">
      <c r="A166" s="297"/>
      <c r="B166" s="312"/>
      <c r="C166" s="294"/>
      <c r="D166" s="294"/>
      <c r="E166" s="34" t="s">
        <v>169</v>
      </c>
      <c r="F166" s="32">
        <v>56</v>
      </c>
      <c r="G166" s="4">
        <v>286</v>
      </c>
      <c r="H166" s="8">
        <f t="shared" si="16"/>
        <v>0.19580419580419581</v>
      </c>
    </row>
    <row r="167" spans="1:8">
      <c r="A167" s="297"/>
      <c r="B167" s="312"/>
      <c r="C167" s="294"/>
      <c r="D167" s="294"/>
      <c r="E167" s="34" t="s">
        <v>16</v>
      </c>
      <c r="F167" s="32">
        <v>73</v>
      </c>
      <c r="G167" s="4">
        <v>286</v>
      </c>
      <c r="H167" s="8">
        <f t="shared" si="16"/>
        <v>0.25524475524475526</v>
      </c>
    </row>
    <row r="168" spans="1:8">
      <c r="A168" s="297"/>
      <c r="B168" s="312"/>
      <c r="C168" s="294"/>
      <c r="D168" s="294"/>
      <c r="E168" s="34" t="s">
        <v>97</v>
      </c>
      <c r="F168" s="32">
        <v>82</v>
      </c>
      <c r="G168" s="4">
        <v>286</v>
      </c>
      <c r="H168" s="8">
        <f t="shared" si="16"/>
        <v>0.28671328671328672</v>
      </c>
    </row>
    <row r="169" spans="1:8" ht="15.75" thickBot="1">
      <c r="A169" s="298"/>
      <c r="B169" s="313"/>
      <c r="C169" s="295"/>
      <c r="D169" s="295"/>
      <c r="E169" s="37" t="s">
        <v>170</v>
      </c>
      <c r="F169" s="37">
        <v>128</v>
      </c>
      <c r="G169" s="9">
        <v>286</v>
      </c>
      <c r="H169" s="10">
        <f t="shared" si="16"/>
        <v>0.44755244755244755</v>
      </c>
    </row>
  </sheetData>
  <mergeCells count="111">
    <mergeCell ref="B118:B124"/>
    <mergeCell ref="C118:C124"/>
    <mergeCell ref="D118:D124"/>
    <mergeCell ref="B140:B141"/>
    <mergeCell ref="C140:C141"/>
    <mergeCell ref="D140:D141"/>
    <mergeCell ref="C81:C83"/>
    <mergeCell ref="A131:A138"/>
    <mergeCell ref="B131:B138"/>
    <mergeCell ref="C131:C138"/>
    <mergeCell ref="A93:A95"/>
    <mergeCell ref="B93:B95"/>
    <mergeCell ref="C93:C95"/>
    <mergeCell ref="D131:D138"/>
    <mergeCell ref="A140:A141"/>
    <mergeCell ref="A98:A110"/>
    <mergeCell ref="B98:B110"/>
    <mergeCell ref="C98:C110"/>
    <mergeCell ref="D103:D110"/>
    <mergeCell ref="D98:D102"/>
    <mergeCell ref="A111:A117"/>
    <mergeCell ref="B111:B117"/>
    <mergeCell ref="C111:C117"/>
    <mergeCell ref="D112:D117"/>
    <mergeCell ref="A125:A130"/>
    <mergeCell ref="B125:B130"/>
    <mergeCell ref="C125:C130"/>
    <mergeCell ref="D125:D126"/>
    <mergeCell ref="D127:D130"/>
    <mergeCell ref="A118:A124"/>
    <mergeCell ref="D14:D16"/>
    <mergeCell ref="B14:B18"/>
    <mergeCell ref="C14:C18"/>
    <mergeCell ref="B36:B37"/>
    <mergeCell ref="C36:C37"/>
    <mergeCell ref="C24:C35"/>
    <mergeCell ref="B24:B35"/>
    <mergeCell ref="D36:D37"/>
    <mergeCell ref="A69:A71"/>
    <mergeCell ref="B69:B71"/>
    <mergeCell ref="D24:D35"/>
    <mergeCell ref="A66:A67"/>
    <mergeCell ref="B66:B67"/>
    <mergeCell ref="C66:C67"/>
    <mergeCell ref="D66:D67"/>
    <mergeCell ref="C45:C47"/>
    <mergeCell ref="D45:D47"/>
    <mergeCell ref="A60:A63"/>
    <mergeCell ref="C69:C71"/>
    <mergeCell ref="D69:D71"/>
    <mergeCell ref="D60:D63"/>
    <mergeCell ref="A38:A39"/>
    <mergeCell ref="B38:B39"/>
    <mergeCell ref="C50:C56"/>
    <mergeCell ref="A40:A43"/>
    <mergeCell ref="B40:B43"/>
    <mergeCell ref="C40:C43"/>
    <mergeCell ref="A1:E1"/>
    <mergeCell ref="A7:A13"/>
    <mergeCell ref="B7:B13"/>
    <mergeCell ref="C7:C13"/>
    <mergeCell ref="D7:D12"/>
    <mergeCell ref="B20:B22"/>
    <mergeCell ref="C20:C22"/>
    <mergeCell ref="B60:B63"/>
    <mergeCell ref="C60:C63"/>
    <mergeCell ref="A36:A37"/>
    <mergeCell ref="A14:A18"/>
    <mergeCell ref="D17:D18"/>
    <mergeCell ref="A4:A5"/>
    <mergeCell ref="B4:B5"/>
    <mergeCell ref="C4:C5"/>
    <mergeCell ref="A24:A35"/>
    <mergeCell ref="D20:D22"/>
    <mergeCell ref="D48:D49"/>
    <mergeCell ref="A48:A49"/>
    <mergeCell ref="A20:A22"/>
    <mergeCell ref="C23:D23"/>
    <mergeCell ref="A143:A147"/>
    <mergeCell ref="B143:B147"/>
    <mergeCell ref="D40:D43"/>
    <mergeCell ref="D50:D56"/>
    <mergeCell ref="A45:A47"/>
    <mergeCell ref="B45:B47"/>
    <mergeCell ref="D81:D83"/>
    <mergeCell ref="D93:D95"/>
    <mergeCell ref="A85:A91"/>
    <mergeCell ref="B85:B91"/>
    <mergeCell ref="C85:C91"/>
    <mergeCell ref="D86:D91"/>
    <mergeCell ref="A72:A80"/>
    <mergeCell ref="B72:B80"/>
    <mergeCell ref="C72:C80"/>
    <mergeCell ref="D72:D80"/>
    <mergeCell ref="B48:B49"/>
    <mergeCell ref="C48:C49"/>
    <mergeCell ref="A50:A56"/>
    <mergeCell ref="B50:B56"/>
    <mergeCell ref="A81:A83"/>
    <mergeCell ref="C143:C147"/>
    <mergeCell ref="D143:D147"/>
    <mergeCell ref="B81:B83"/>
    <mergeCell ref="A165:A169"/>
    <mergeCell ref="B165:B169"/>
    <mergeCell ref="C165:C169"/>
    <mergeCell ref="D165:D169"/>
    <mergeCell ref="D148:D149"/>
    <mergeCell ref="D150:D163"/>
    <mergeCell ref="A148:A164"/>
    <mergeCell ref="B148:B164"/>
    <mergeCell ref="C148:C164"/>
  </mergeCells>
  <phoneticPr fontId="6" type="noConversion"/>
  <conditionalFormatting sqref="C4:D140 C142:D147">
    <cfRule type="containsText" dxfId="63" priority="22" stopIfTrue="1" operator="containsText" text="Duathlon">
      <formula>NOT(ISERROR(SEARCH("Duathlon",C4)))</formula>
    </cfRule>
    <cfRule type="containsText" dxfId="62" priority="23" stopIfTrue="1" operator="containsText" text="Triathlon">
      <formula>NOT(ISERROR(SEARCH("Triathlon",C4)))</formula>
    </cfRule>
    <cfRule type="containsText" dxfId="61" priority="24" stopIfTrue="1" operator="containsText" text="Trail">
      <formula>NOT(ISERROR(SEARCH("Trail",C4)))</formula>
    </cfRule>
  </conditionalFormatting>
  <conditionalFormatting sqref="H4:H147">
    <cfRule type="cellIs" dxfId="60" priority="21" stopIfTrue="1" operator="lessThan">
      <formula>0.2</formula>
    </cfRule>
  </conditionalFormatting>
  <conditionalFormatting sqref="D148:D163 C148">
    <cfRule type="containsText" dxfId="59" priority="10" stopIfTrue="1" operator="containsText" text="Duathlon">
      <formula>NOT(ISERROR(SEARCH("Duathlon",C148)))</formula>
    </cfRule>
    <cfRule type="containsText" dxfId="58" priority="11" stopIfTrue="1" operator="containsText" text="Triathlon">
      <formula>NOT(ISERROR(SEARCH("Triathlon",C148)))</formula>
    </cfRule>
    <cfRule type="containsText" dxfId="57" priority="12" stopIfTrue="1" operator="containsText" text="Trail">
      <formula>NOT(ISERROR(SEARCH("Trail",C148)))</formula>
    </cfRule>
  </conditionalFormatting>
  <conditionalFormatting sqref="H148:H163">
    <cfRule type="cellIs" dxfId="56" priority="9" stopIfTrue="1" operator="lessThan">
      <formula>0.2</formula>
    </cfRule>
  </conditionalFormatting>
  <conditionalFormatting sqref="D164">
    <cfRule type="containsText" dxfId="55" priority="6" stopIfTrue="1" operator="containsText" text="Duathlon">
      <formula>NOT(ISERROR(SEARCH("Duathlon",D164)))</formula>
    </cfRule>
    <cfRule type="containsText" dxfId="54" priority="7" stopIfTrue="1" operator="containsText" text="Triathlon">
      <formula>NOT(ISERROR(SEARCH("Triathlon",D164)))</formula>
    </cfRule>
    <cfRule type="containsText" dxfId="53" priority="8" stopIfTrue="1" operator="containsText" text="Trail">
      <formula>NOT(ISERROR(SEARCH("Trail",D164)))</formula>
    </cfRule>
  </conditionalFormatting>
  <conditionalFormatting sqref="H164">
    <cfRule type="cellIs" dxfId="52" priority="5" stopIfTrue="1" operator="lessThan">
      <formula>0.2</formula>
    </cfRule>
  </conditionalFormatting>
  <conditionalFormatting sqref="C165:D169">
    <cfRule type="containsText" dxfId="51" priority="2" stopIfTrue="1" operator="containsText" text="Duathlon">
      <formula>NOT(ISERROR(SEARCH("Duathlon",C165)))</formula>
    </cfRule>
    <cfRule type="containsText" dxfId="50" priority="3" stopIfTrue="1" operator="containsText" text="Triathlon">
      <formula>NOT(ISERROR(SEARCH("Triathlon",C165)))</formula>
    </cfRule>
    <cfRule type="containsText" dxfId="49" priority="4" stopIfTrue="1" operator="containsText" text="Trail">
      <formula>NOT(ISERROR(SEARCH("Trail",C165)))</formula>
    </cfRule>
  </conditionalFormatting>
  <conditionalFormatting sqref="H165:H169">
    <cfRule type="cellIs" dxfId="48" priority="1" stopIfTrue="1" operator="lessThan">
      <formula>0.2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6"/>
  <sheetViews>
    <sheetView workbookViewId="0">
      <selection activeCell="J158" sqref="J158"/>
    </sheetView>
  </sheetViews>
  <sheetFormatPr baseColWidth="10" defaultRowHeight="15"/>
  <cols>
    <col min="1" max="1" width="10.7109375" style="1" bestFit="1" customWidth="1"/>
    <col min="2" max="2" width="15.7109375" style="46" bestFit="1" customWidth="1"/>
    <col min="3" max="3" width="11.5703125" style="1" customWidth="1"/>
    <col min="4" max="4" width="11.28515625" style="1" bestFit="1" customWidth="1"/>
    <col min="5" max="5" width="49.85546875" style="1" bestFit="1" customWidth="1"/>
    <col min="6" max="6" width="5.7109375" style="1" bestFit="1" customWidth="1"/>
    <col min="7" max="7" width="11.42578125" style="1"/>
    <col min="8" max="8" width="7.7109375" style="1" bestFit="1" customWidth="1"/>
    <col min="9" max="9" width="11.42578125" style="1"/>
    <col min="10" max="10" width="14.7109375" style="1" bestFit="1" customWidth="1"/>
    <col min="11" max="16384" width="11.42578125" style="1"/>
  </cols>
  <sheetData>
    <row r="1" spans="1:15">
      <c r="A1" s="321" t="s">
        <v>0</v>
      </c>
      <c r="B1" s="321"/>
      <c r="C1" s="321"/>
      <c r="D1" s="321"/>
      <c r="E1" s="321"/>
      <c r="H1" s="3"/>
      <c r="K1" s="1" t="s">
        <v>221</v>
      </c>
      <c r="L1" s="1" t="s">
        <v>222</v>
      </c>
    </row>
    <row r="2" spans="1:15" ht="15.75" thickBot="1">
      <c r="A2" s="2"/>
      <c r="H2" s="3"/>
      <c r="J2" s="1" t="s">
        <v>55</v>
      </c>
      <c r="K2" s="1">
        <f>COUNTIF($C$4:$D$147,J2)</f>
        <v>20</v>
      </c>
      <c r="L2" s="1">
        <f>COUNTIF('2011'!$C$139:$C$169,J2)</f>
        <v>0</v>
      </c>
    </row>
    <row r="3" spans="1:15" ht="15.75" thickBot="1">
      <c r="A3" s="24" t="s">
        <v>1</v>
      </c>
      <c r="B3" s="53" t="s">
        <v>3</v>
      </c>
      <c r="C3" s="25" t="s">
        <v>2</v>
      </c>
      <c r="D3" s="25" t="s">
        <v>14</v>
      </c>
      <c r="E3" s="25" t="s">
        <v>4</v>
      </c>
      <c r="F3" s="25" t="s">
        <v>5</v>
      </c>
      <c r="G3" s="25" t="s">
        <v>136</v>
      </c>
      <c r="H3" s="26" t="s">
        <v>34</v>
      </c>
      <c r="J3" s="1" t="s">
        <v>13</v>
      </c>
      <c r="K3" s="1">
        <f t="shared" ref="K3:K9" si="0">COUNTIF($C$4:$D$147,J3)</f>
        <v>12</v>
      </c>
      <c r="L3" s="1">
        <f>COUNTIF('2011'!$C$139:$C$169,J3)</f>
        <v>2</v>
      </c>
    </row>
    <row r="4" spans="1:15" ht="15.75" thickBot="1">
      <c r="A4" s="24">
        <v>40923</v>
      </c>
      <c r="B4" s="53" t="s">
        <v>20</v>
      </c>
      <c r="C4" s="25" t="s">
        <v>13</v>
      </c>
      <c r="D4" s="25">
        <v>12</v>
      </c>
      <c r="E4" s="25" t="s">
        <v>16</v>
      </c>
      <c r="F4" s="25">
        <v>38</v>
      </c>
      <c r="G4" s="25">
        <v>113</v>
      </c>
      <c r="H4" s="26">
        <f>F4/G4</f>
        <v>0.33628318584070799</v>
      </c>
      <c r="J4" s="1" t="s">
        <v>37</v>
      </c>
      <c r="K4" s="1">
        <f t="shared" si="0"/>
        <v>2</v>
      </c>
      <c r="L4" s="1">
        <f>COUNTIF('2011'!$C$139:$C$169,J4)</f>
        <v>0</v>
      </c>
    </row>
    <row r="5" spans="1:15">
      <c r="A5" s="296">
        <v>40930</v>
      </c>
      <c r="B5" s="311" t="s">
        <v>25</v>
      </c>
      <c r="C5" s="329" t="s">
        <v>13</v>
      </c>
      <c r="D5" s="332">
        <v>12</v>
      </c>
      <c r="E5" s="6" t="s">
        <v>97</v>
      </c>
      <c r="F5" s="6">
        <v>60</v>
      </c>
      <c r="G5" s="6">
        <v>511</v>
      </c>
      <c r="H5" s="7">
        <f>F5/G5</f>
        <v>0.11741682974559686</v>
      </c>
      <c r="J5" s="1" t="s">
        <v>172</v>
      </c>
      <c r="K5" s="1">
        <f t="shared" si="0"/>
        <v>2</v>
      </c>
      <c r="L5" s="1">
        <f>COUNTIF('2011'!$C$139:$C$169,J5)</f>
        <v>1</v>
      </c>
    </row>
    <row r="6" spans="1:15">
      <c r="A6" s="297"/>
      <c r="B6" s="312"/>
      <c r="C6" s="330"/>
      <c r="D6" s="333"/>
      <c r="E6" s="14" t="s">
        <v>29</v>
      </c>
      <c r="F6" s="14">
        <v>141</v>
      </c>
      <c r="G6" s="14">
        <v>511</v>
      </c>
      <c r="H6" s="15">
        <f>F6/G6</f>
        <v>0.27592954990215263</v>
      </c>
      <c r="J6" s="1" t="s">
        <v>128</v>
      </c>
      <c r="K6" s="1">
        <f t="shared" si="0"/>
        <v>5</v>
      </c>
      <c r="L6" s="1">
        <f>COUNTIF('2011'!$C$139:$C$169,J6)</f>
        <v>0</v>
      </c>
    </row>
    <row r="7" spans="1:15">
      <c r="A7" s="297"/>
      <c r="B7" s="312"/>
      <c r="C7" s="330"/>
      <c r="D7" s="333"/>
      <c r="E7" s="14" t="s">
        <v>31</v>
      </c>
      <c r="F7" s="14">
        <v>167</v>
      </c>
      <c r="G7" s="14">
        <v>511</v>
      </c>
      <c r="H7" s="15">
        <f t="shared" ref="H7:H63" si="1">F7/G7</f>
        <v>0.3268101761252446</v>
      </c>
      <c r="J7" s="1" t="s">
        <v>145</v>
      </c>
      <c r="K7" s="1">
        <f t="shared" si="0"/>
        <v>2</v>
      </c>
      <c r="L7" s="1">
        <f>COUNTIF('2011'!$C$139:$C$169,J7)</f>
        <v>1</v>
      </c>
    </row>
    <row r="8" spans="1:15">
      <c r="A8" s="297"/>
      <c r="B8" s="312"/>
      <c r="C8" s="330"/>
      <c r="D8" s="333"/>
      <c r="E8" s="4" t="s">
        <v>79</v>
      </c>
      <c r="F8" s="4">
        <v>260</v>
      </c>
      <c r="G8" s="14">
        <v>511</v>
      </c>
      <c r="H8" s="15">
        <f t="shared" si="1"/>
        <v>0.50880626223091974</v>
      </c>
      <c r="J8" s="1" t="s">
        <v>51</v>
      </c>
      <c r="K8" s="1">
        <f t="shared" si="0"/>
        <v>1</v>
      </c>
      <c r="L8" s="1">
        <f>COUNTIF('2011'!$C$139:$C$169,J8)</f>
        <v>1</v>
      </c>
    </row>
    <row r="9" spans="1:15" ht="15.75" thickBot="1">
      <c r="A9" s="297"/>
      <c r="B9" s="312"/>
      <c r="C9" s="330"/>
      <c r="D9" s="334"/>
      <c r="E9" s="9" t="s">
        <v>70</v>
      </c>
      <c r="F9" s="9">
        <v>332</v>
      </c>
      <c r="G9" s="27">
        <v>511</v>
      </c>
      <c r="H9" s="28">
        <f t="shared" si="1"/>
        <v>0.64970645792563597</v>
      </c>
      <c r="J9" s="1" t="s">
        <v>209</v>
      </c>
      <c r="K9" s="1">
        <f t="shared" si="0"/>
        <v>1</v>
      </c>
      <c r="L9" s="1">
        <f>COUNTIF('2011'!$C$139:$C$169,J9)</f>
        <v>0</v>
      </c>
    </row>
    <row r="10" spans="1:15">
      <c r="A10" s="297"/>
      <c r="B10" s="312"/>
      <c r="C10" s="330"/>
      <c r="D10" s="332">
        <v>22</v>
      </c>
      <c r="E10" s="6" t="s">
        <v>39</v>
      </c>
      <c r="F10" s="6">
        <v>18</v>
      </c>
      <c r="G10" s="6">
        <v>338</v>
      </c>
      <c r="H10" s="7">
        <f t="shared" si="1"/>
        <v>5.3254437869822487E-2</v>
      </c>
    </row>
    <row r="11" spans="1:15" ht="15.75" thickBot="1">
      <c r="A11" s="298"/>
      <c r="B11" s="313"/>
      <c r="C11" s="331"/>
      <c r="D11" s="334"/>
      <c r="E11" s="9" t="s">
        <v>103</v>
      </c>
      <c r="F11" s="9">
        <v>180</v>
      </c>
      <c r="G11" s="9">
        <v>338</v>
      </c>
      <c r="H11" s="10">
        <f t="shared" si="1"/>
        <v>0.53254437869822491</v>
      </c>
      <c r="L11" s="1" t="s">
        <v>155</v>
      </c>
      <c r="M11" s="1" t="s">
        <v>156</v>
      </c>
      <c r="N11" s="1" t="s">
        <v>222</v>
      </c>
      <c r="O11" s="1" t="s">
        <v>157</v>
      </c>
    </row>
    <row r="12" spans="1:15" ht="15.75" thickBot="1">
      <c r="A12" s="11">
        <v>40930</v>
      </c>
      <c r="B12" s="47" t="s">
        <v>12</v>
      </c>
      <c r="C12" s="12" t="s">
        <v>13</v>
      </c>
      <c r="D12" s="12">
        <v>11</v>
      </c>
      <c r="E12" s="12" t="s">
        <v>49</v>
      </c>
      <c r="F12" s="12">
        <v>46</v>
      </c>
      <c r="G12" s="12">
        <v>349</v>
      </c>
      <c r="H12" s="13">
        <f t="shared" si="1"/>
        <v>0.1318051575931232</v>
      </c>
      <c r="K12" s="1" t="s">
        <v>97</v>
      </c>
      <c r="L12" s="1">
        <f t="shared" ref="L12:L39" si="2">COUNTIF($E$4:$E$147,K12)</f>
        <v>13</v>
      </c>
      <c r="M12" s="1">
        <v>3</v>
      </c>
      <c r="N12" s="1">
        <f>COUNTIF('2011'!$E$139:$E$1695,K12)</f>
        <v>3</v>
      </c>
      <c r="O12" s="1">
        <f t="shared" ref="O12:O39" si="3">SUM(L12:N12)</f>
        <v>19</v>
      </c>
    </row>
    <row r="13" spans="1:15">
      <c r="A13" s="306">
        <v>40930</v>
      </c>
      <c r="B13" s="318" t="s">
        <v>23</v>
      </c>
      <c r="C13" s="292" t="s">
        <v>172</v>
      </c>
      <c r="D13" s="6">
        <v>12</v>
      </c>
      <c r="E13" s="6" t="s">
        <v>174</v>
      </c>
      <c r="F13" s="6">
        <v>14</v>
      </c>
      <c r="G13" s="6">
        <v>32</v>
      </c>
      <c r="H13" s="7">
        <f t="shared" si="1"/>
        <v>0.4375</v>
      </c>
      <c r="K13" s="1" t="s">
        <v>30</v>
      </c>
      <c r="L13" s="1">
        <f t="shared" si="2"/>
        <v>11</v>
      </c>
      <c r="M13" s="1">
        <v>4</v>
      </c>
      <c r="N13" s="1">
        <f>COUNTIF('2011'!$E$139:$E$1695,K13)</f>
        <v>1</v>
      </c>
      <c r="O13" s="1">
        <f t="shared" si="3"/>
        <v>16</v>
      </c>
    </row>
    <row r="14" spans="1:15" ht="15.75" thickBot="1">
      <c r="A14" s="307"/>
      <c r="B14" s="320"/>
      <c r="C14" s="293"/>
      <c r="D14" s="9">
        <v>18</v>
      </c>
      <c r="E14" s="9" t="s">
        <v>175</v>
      </c>
      <c r="F14" s="9">
        <v>5</v>
      </c>
      <c r="G14" s="9">
        <v>46</v>
      </c>
      <c r="H14" s="10">
        <f t="shared" si="1"/>
        <v>0.10869565217391304</v>
      </c>
      <c r="K14" s="1" t="s">
        <v>169</v>
      </c>
      <c r="L14" s="1">
        <f t="shared" si="2"/>
        <v>8</v>
      </c>
      <c r="M14" s="1">
        <v>1</v>
      </c>
      <c r="N14" s="1">
        <f>COUNTIF('2011'!$E$139:$E$1695,K14)</f>
        <v>2</v>
      </c>
      <c r="O14" s="1">
        <f t="shared" si="3"/>
        <v>11</v>
      </c>
    </row>
    <row r="15" spans="1:15" ht="15.75" thickBot="1">
      <c r="A15" s="19">
        <v>40964</v>
      </c>
      <c r="B15" s="51" t="s">
        <v>171</v>
      </c>
      <c r="C15" s="20" t="s">
        <v>128</v>
      </c>
      <c r="D15" s="20">
        <v>10</v>
      </c>
      <c r="E15" s="20" t="s">
        <v>97</v>
      </c>
      <c r="F15" s="20">
        <v>160</v>
      </c>
      <c r="G15" s="20">
        <v>622</v>
      </c>
      <c r="H15" s="21">
        <f t="shared" si="1"/>
        <v>0.25723472668810288</v>
      </c>
      <c r="K15" s="1" t="s">
        <v>69</v>
      </c>
      <c r="L15" s="1">
        <f t="shared" si="2"/>
        <v>6</v>
      </c>
      <c r="M15" s="1">
        <v>3</v>
      </c>
      <c r="N15" s="1">
        <f>COUNTIF('2011'!$E$139:$E$1695,K15)</f>
        <v>1</v>
      </c>
      <c r="O15" s="1">
        <f t="shared" si="3"/>
        <v>10</v>
      </c>
    </row>
    <row r="16" spans="1:15">
      <c r="A16" s="296">
        <v>40972</v>
      </c>
      <c r="B16" s="311" t="s">
        <v>106</v>
      </c>
      <c r="C16" s="299" t="s">
        <v>13</v>
      </c>
      <c r="D16" s="299">
        <v>16</v>
      </c>
      <c r="E16" s="6" t="s">
        <v>69</v>
      </c>
      <c r="F16" s="55">
        <v>9</v>
      </c>
      <c r="G16" s="6">
        <v>213</v>
      </c>
      <c r="H16" s="7">
        <f t="shared" si="1"/>
        <v>4.2253521126760563E-2</v>
      </c>
      <c r="K16" s="1" t="s">
        <v>78</v>
      </c>
      <c r="L16" s="1">
        <f t="shared" si="2"/>
        <v>6</v>
      </c>
      <c r="M16" s="1">
        <v>2</v>
      </c>
      <c r="N16" s="1">
        <f>COUNTIF('2011'!$E$139:$E$1695,K16)</f>
        <v>1</v>
      </c>
      <c r="O16" s="1">
        <f t="shared" si="3"/>
        <v>9</v>
      </c>
    </row>
    <row r="17" spans="1:15">
      <c r="A17" s="297"/>
      <c r="B17" s="312"/>
      <c r="C17" s="294"/>
      <c r="D17" s="294"/>
      <c r="E17" s="4" t="s">
        <v>169</v>
      </c>
      <c r="F17" s="54">
        <v>32</v>
      </c>
      <c r="G17" s="4">
        <v>213</v>
      </c>
      <c r="H17" s="8">
        <f t="shared" si="1"/>
        <v>0.15023474178403756</v>
      </c>
      <c r="K17" s="1" t="s">
        <v>113</v>
      </c>
      <c r="L17" s="1">
        <f t="shared" si="2"/>
        <v>7</v>
      </c>
      <c r="M17" s="1">
        <v>1</v>
      </c>
      <c r="N17" s="1">
        <f>COUNTIF('2011'!$E$139:$E$1695,K17)</f>
        <v>1</v>
      </c>
      <c r="O17" s="1">
        <f t="shared" si="3"/>
        <v>9</v>
      </c>
    </row>
    <row r="18" spans="1:15">
      <c r="A18" s="297"/>
      <c r="B18" s="312"/>
      <c r="C18" s="294"/>
      <c r="D18" s="294"/>
      <c r="E18" s="4" t="s">
        <v>97</v>
      </c>
      <c r="F18" s="54">
        <v>56</v>
      </c>
      <c r="G18" s="4">
        <v>213</v>
      </c>
      <c r="H18" s="8">
        <f t="shared" si="1"/>
        <v>0.26291079812206575</v>
      </c>
      <c r="K18" s="1" t="s">
        <v>79</v>
      </c>
      <c r="L18" s="1">
        <f t="shared" si="2"/>
        <v>5</v>
      </c>
      <c r="M18" s="1">
        <v>3</v>
      </c>
      <c r="N18" s="1">
        <f>COUNTIF('2011'!$E$139:$E$1695,K18)</f>
        <v>1</v>
      </c>
      <c r="O18" s="1">
        <f t="shared" si="3"/>
        <v>9</v>
      </c>
    </row>
    <row r="19" spans="1:15" ht="15.75" thickBot="1">
      <c r="A19" s="298"/>
      <c r="B19" s="313"/>
      <c r="C19" s="295"/>
      <c r="D19" s="295"/>
      <c r="E19" s="9" t="s">
        <v>79</v>
      </c>
      <c r="F19" s="56">
        <v>172</v>
      </c>
      <c r="G19" s="9">
        <v>213</v>
      </c>
      <c r="H19" s="10">
        <f t="shared" si="1"/>
        <v>0.80751173708920188</v>
      </c>
      <c r="K19" s="1" t="s">
        <v>21</v>
      </c>
      <c r="L19" s="1">
        <f t="shared" si="2"/>
        <v>7</v>
      </c>
      <c r="M19" s="1">
        <v>1</v>
      </c>
      <c r="N19" s="1">
        <f>COUNTIF('2011'!$E$139:$E$1695,K19)</f>
        <v>0</v>
      </c>
      <c r="O19" s="1">
        <f t="shared" si="3"/>
        <v>8</v>
      </c>
    </row>
    <row r="20" spans="1:15" ht="15.75" thickBot="1">
      <c r="A20" s="19">
        <v>40979</v>
      </c>
      <c r="B20" s="51" t="s">
        <v>32</v>
      </c>
      <c r="C20" s="20" t="s">
        <v>172</v>
      </c>
      <c r="D20" s="20">
        <v>25</v>
      </c>
      <c r="E20" s="20" t="s">
        <v>173</v>
      </c>
      <c r="F20" s="57">
        <v>3</v>
      </c>
      <c r="G20" s="20">
        <v>56</v>
      </c>
      <c r="H20" s="21">
        <f t="shared" si="1"/>
        <v>5.3571428571428568E-2</v>
      </c>
      <c r="K20" s="1" t="s">
        <v>99</v>
      </c>
      <c r="L20" s="1">
        <f t="shared" si="2"/>
        <v>5</v>
      </c>
      <c r="M20" s="1">
        <v>2</v>
      </c>
      <c r="N20" s="1">
        <f>COUNTIF('2011'!$E$139:$E$1695,K20)</f>
        <v>0</v>
      </c>
      <c r="O20" s="1">
        <f t="shared" si="3"/>
        <v>7</v>
      </c>
    </row>
    <row r="21" spans="1:15">
      <c r="A21" s="296">
        <v>40979</v>
      </c>
      <c r="B21" s="311" t="s">
        <v>35</v>
      </c>
      <c r="C21" s="299" t="s">
        <v>13</v>
      </c>
      <c r="D21" s="299">
        <v>15</v>
      </c>
      <c r="E21" s="12" t="s">
        <v>26</v>
      </c>
      <c r="F21" s="12">
        <v>23</v>
      </c>
      <c r="G21" s="12">
        <v>278</v>
      </c>
      <c r="H21" s="13">
        <f t="shared" si="1"/>
        <v>8.2733812949640287E-2</v>
      </c>
      <c r="K21" s="1" t="s">
        <v>29</v>
      </c>
      <c r="L21" s="1">
        <f t="shared" si="2"/>
        <v>5</v>
      </c>
      <c r="M21" s="1">
        <v>1</v>
      </c>
      <c r="N21" s="1">
        <f>COUNTIF('2011'!$E$139:$E$1695,K21)</f>
        <v>1</v>
      </c>
      <c r="O21" s="1">
        <f t="shared" si="3"/>
        <v>7</v>
      </c>
    </row>
    <row r="22" spans="1:15" ht="15.75" thickBot="1">
      <c r="A22" s="298"/>
      <c r="B22" s="313"/>
      <c r="C22" s="295"/>
      <c r="D22" s="295"/>
      <c r="E22" s="9" t="s">
        <v>21</v>
      </c>
      <c r="F22" s="9">
        <v>24</v>
      </c>
      <c r="G22" s="9">
        <v>278</v>
      </c>
      <c r="H22" s="10">
        <f t="shared" si="1"/>
        <v>8.6330935251798566E-2</v>
      </c>
      <c r="K22" s="1" t="s">
        <v>103</v>
      </c>
      <c r="L22" s="1">
        <f t="shared" si="2"/>
        <v>5</v>
      </c>
      <c r="M22" s="1">
        <v>1</v>
      </c>
      <c r="N22" s="1">
        <f>COUNTIF('2011'!$E$139:$E$1695,K22)</f>
        <v>1</v>
      </c>
      <c r="O22" s="1">
        <f t="shared" si="3"/>
        <v>7</v>
      </c>
    </row>
    <row r="23" spans="1:15" ht="30.75" thickBot="1">
      <c r="A23" s="19">
        <v>40986</v>
      </c>
      <c r="B23" s="58" t="s">
        <v>177</v>
      </c>
      <c r="C23" s="63" t="s">
        <v>145</v>
      </c>
      <c r="D23" s="20">
        <v>21.1</v>
      </c>
      <c r="E23" s="20" t="s">
        <v>97</v>
      </c>
      <c r="F23" s="20">
        <v>300</v>
      </c>
      <c r="G23" s="20">
        <v>1373</v>
      </c>
      <c r="H23" s="21">
        <f>F23/G23</f>
        <v>0.21849963583394028</v>
      </c>
      <c r="K23" s="1" t="s">
        <v>19</v>
      </c>
      <c r="L23" s="1">
        <f t="shared" si="2"/>
        <v>5</v>
      </c>
      <c r="M23" s="1">
        <v>1</v>
      </c>
      <c r="N23" s="1">
        <f>COUNTIF('2011'!$E$139:$E$1695,K23)</f>
        <v>1</v>
      </c>
      <c r="O23" s="1">
        <f t="shared" si="3"/>
        <v>7</v>
      </c>
    </row>
    <row r="24" spans="1:15">
      <c r="A24" s="296">
        <v>40993</v>
      </c>
      <c r="B24" s="311" t="s">
        <v>7</v>
      </c>
      <c r="C24" s="299" t="s">
        <v>13</v>
      </c>
      <c r="D24" s="299">
        <v>15</v>
      </c>
      <c r="E24" s="6" t="s">
        <v>69</v>
      </c>
      <c r="F24" s="6">
        <v>7</v>
      </c>
      <c r="G24" s="6">
        <v>267</v>
      </c>
      <c r="H24" s="7">
        <f t="shared" si="1"/>
        <v>2.6217228464419477E-2</v>
      </c>
      <c r="K24" s="1" t="s">
        <v>16</v>
      </c>
      <c r="L24" s="1">
        <f t="shared" si="2"/>
        <v>4</v>
      </c>
      <c r="M24" s="1">
        <v>1</v>
      </c>
      <c r="N24" s="1">
        <f>COUNTIF('2011'!$E$139:$E$1695,K24)</f>
        <v>2</v>
      </c>
      <c r="O24" s="1">
        <f t="shared" si="3"/>
        <v>7</v>
      </c>
    </row>
    <row r="25" spans="1:15">
      <c r="A25" s="297"/>
      <c r="B25" s="312"/>
      <c r="C25" s="294"/>
      <c r="D25" s="294"/>
      <c r="E25" s="4" t="s">
        <v>21</v>
      </c>
      <c r="F25" s="4">
        <v>18</v>
      </c>
      <c r="G25" s="4">
        <v>267</v>
      </c>
      <c r="H25" s="8">
        <f t="shared" si="1"/>
        <v>6.741573033707865E-2</v>
      </c>
      <c r="K25" s="1" t="s">
        <v>170</v>
      </c>
      <c r="L25" s="1">
        <f t="shared" si="2"/>
        <v>4</v>
      </c>
      <c r="M25" s="1">
        <v>1</v>
      </c>
      <c r="N25" s="1">
        <f>COUNTIF('2011'!$E$139:$E$1695,K25)</f>
        <v>2</v>
      </c>
      <c r="O25" s="1">
        <f t="shared" si="3"/>
        <v>7</v>
      </c>
    </row>
    <row r="26" spans="1:15" ht="15.75" thickBot="1">
      <c r="A26" s="298"/>
      <c r="B26" s="313"/>
      <c r="C26" s="295"/>
      <c r="D26" s="295"/>
      <c r="E26" s="37" t="s">
        <v>169</v>
      </c>
      <c r="F26" s="35">
        <v>30</v>
      </c>
      <c r="G26" s="9">
        <v>267</v>
      </c>
      <c r="H26" s="10">
        <f t="shared" si="1"/>
        <v>0.11235955056179775</v>
      </c>
      <c r="K26" s="1" t="s">
        <v>17</v>
      </c>
      <c r="L26" s="1">
        <f t="shared" si="2"/>
        <v>4</v>
      </c>
      <c r="M26" s="1">
        <v>1</v>
      </c>
      <c r="N26" s="1">
        <f>COUNTIF('2011'!$E$139:$E$1695,K26)</f>
        <v>1</v>
      </c>
      <c r="O26" s="1">
        <f t="shared" si="3"/>
        <v>6</v>
      </c>
    </row>
    <row r="27" spans="1:15" ht="30.75" thickBot="1">
      <c r="A27" s="19">
        <v>40993</v>
      </c>
      <c r="B27" s="51" t="s">
        <v>178</v>
      </c>
      <c r="C27" s="63" t="s">
        <v>145</v>
      </c>
      <c r="D27" s="20">
        <v>21.1</v>
      </c>
      <c r="E27" s="58" t="s">
        <v>17</v>
      </c>
      <c r="F27" s="59">
        <v>676</v>
      </c>
      <c r="G27" s="20">
        <v>2200</v>
      </c>
      <c r="H27" s="21">
        <f t="shared" si="1"/>
        <v>0.30727272727272725</v>
      </c>
      <c r="K27" s="1" t="s">
        <v>22</v>
      </c>
      <c r="L27" s="1">
        <f t="shared" si="2"/>
        <v>5</v>
      </c>
      <c r="N27" s="1">
        <f>COUNTIF('2011'!$E$139:$E$1695,K27)</f>
        <v>1</v>
      </c>
      <c r="O27" s="1">
        <f t="shared" si="3"/>
        <v>6</v>
      </c>
    </row>
    <row r="28" spans="1:15">
      <c r="A28" s="296">
        <v>41000</v>
      </c>
      <c r="B28" s="311" t="s">
        <v>85</v>
      </c>
      <c r="C28" s="299" t="s">
        <v>37</v>
      </c>
      <c r="D28" s="299" t="s">
        <v>110</v>
      </c>
      <c r="E28" s="6" t="s">
        <v>19</v>
      </c>
      <c r="F28" s="31">
        <v>42</v>
      </c>
      <c r="G28" s="6">
        <v>123</v>
      </c>
      <c r="H28" s="7">
        <f t="shared" si="1"/>
        <v>0.34146341463414637</v>
      </c>
      <c r="K28" s="1" t="s">
        <v>45</v>
      </c>
      <c r="L28" s="1">
        <f t="shared" si="2"/>
        <v>3</v>
      </c>
      <c r="M28" s="1">
        <v>2</v>
      </c>
      <c r="N28" s="1">
        <f>COUNTIF('2011'!$E$139:$E$1695,K28)</f>
        <v>0</v>
      </c>
      <c r="O28" s="1">
        <f t="shared" si="3"/>
        <v>5</v>
      </c>
    </row>
    <row r="29" spans="1:15">
      <c r="A29" s="297"/>
      <c r="B29" s="312"/>
      <c r="C29" s="294"/>
      <c r="D29" s="294"/>
      <c r="E29" s="34" t="s">
        <v>69</v>
      </c>
      <c r="F29" s="32">
        <v>48</v>
      </c>
      <c r="G29" s="4">
        <v>123</v>
      </c>
      <c r="H29" s="8">
        <f t="shared" si="1"/>
        <v>0.3902439024390244</v>
      </c>
      <c r="K29" s="1" t="s">
        <v>26</v>
      </c>
      <c r="L29" s="1">
        <f t="shared" si="2"/>
        <v>2</v>
      </c>
      <c r="M29" s="1">
        <v>1</v>
      </c>
      <c r="N29" s="1">
        <f>COUNTIF('2011'!$E$139:$E$1695,K29)</f>
        <v>2</v>
      </c>
      <c r="O29" s="1">
        <f t="shared" si="3"/>
        <v>5</v>
      </c>
    </row>
    <row r="30" spans="1:15">
      <c r="A30" s="297"/>
      <c r="B30" s="312"/>
      <c r="C30" s="294"/>
      <c r="D30" s="294"/>
      <c r="E30" s="33" t="s">
        <v>21</v>
      </c>
      <c r="F30" s="32">
        <v>55</v>
      </c>
      <c r="G30" s="4">
        <v>123</v>
      </c>
      <c r="H30" s="8">
        <f t="shared" si="1"/>
        <v>0.44715447154471544</v>
      </c>
      <c r="K30" s="1" t="s">
        <v>48</v>
      </c>
      <c r="L30" s="1">
        <f t="shared" si="2"/>
        <v>3</v>
      </c>
      <c r="M30" s="1">
        <v>1</v>
      </c>
      <c r="N30" s="1">
        <f>COUNTIF('2011'!$E$139:$E$1695,K30)</f>
        <v>0</v>
      </c>
      <c r="O30" s="1">
        <f t="shared" si="3"/>
        <v>4</v>
      </c>
    </row>
    <row r="31" spans="1:15">
      <c r="A31" s="297"/>
      <c r="B31" s="312"/>
      <c r="C31" s="294"/>
      <c r="D31" s="294"/>
      <c r="E31" s="34" t="s">
        <v>78</v>
      </c>
      <c r="F31" s="32">
        <v>56</v>
      </c>
      <c r="G31" s="4">
        <v>123</v>
      </c>
      <c r="H31" s="8">
        <f t="shared" si="1"/>
        <v>0.45528455284552843</v>
      </c>
      <c r="K31" s="1" t="s">
        <v>194</v>
      </c>
      <c r="L31" s="1">
        <f t="shared" si="2"/>
        <v>4</v>
      </c>
      <c r="N31" s="1">
        <f>COUNTIF('2011'!$E$139:$E$1695,K31)</f>
        <v>0</v>
      </c>
      <c r="O31" s="1">
        <f t="shared" si="3"/>
        <v>4</v>
      </c>
    </row>
    <row r="32" spans="1:15">
      <c r="A32" s="297"/>
      <c r="B32" s="312"/>
      <c r="C32" s="294"/>
      <c r="D32" s="294"/>
      <c r="E32" s="34" t="s">
        <v>30</v>
      </c>
      <c r="F32" s="32">
        <v>67</v>
      </c>
      <c r="G32" s="4">
        <v>123</v>
      </c>
      <c r="H32" s="8">
        <f t="shared" si="1"/>
        <v>0.54471544715447151</v>
      </c>
      <c r="K32" s="1" t="s">
        <v>105</v>
      </c>
      <c r="L32" s="1">
        <f t="shared" si="2"/>
        <v>2</v>
      </c>
      <c r="M32" s="1">
        <v>1</v>
      </c>
      <c r="N32" s="1">
        <f>COUNTIF('2011'!$E$139:$E$1695,K32)</f>
        <v>0</v>
      </c>
      <c r="O32" s="1">
        <f t="shared" si="3"/>
        <v>3</v>
      </c>
    </row>
    <row r="33" spans="1:15">
      <c r="A33" s="297"/>
      <c r="B33" s="312"/>
      <c r="C33" s="294"/>
      <c r="D33" s="294"/>
      <c r="E33" s="34" t="s">
        <v>29</v>
      </c>
      <c r="F33" s="32">
        <v>95</v>
      </c>
      <c r="G33" s="4">
        <v>123</v>
      </c>
      <c r="H33" s="8">
        <f t="shared" si="1"/>
        <v>0.77235772357723576</v>
      </c>
      <c r="K33" s="1" t="s">
        <v>215</v>
      </c>
      <c r="L33" s="1">
        <f t="shared" si="2"/>
        <v>4</v>
      </c>
      <c r="M33" s="1">
        <v>1</v>
      </c>
      <c r="N33" s="1">
        <f>COUNTIF('2011'!$E$139:$E$1695,K33)</f>
        <v>0</v>
      </c>
      <c r="O33" s="1">
        <f t="shared" si="3"/>
        <v>5</v>
      </c>
    </row>
    <row r="34" spans="1:15">
      <c r="A34" s="297"/>
      <c r="B34" s="312"/>
      <c r="C34" s="294"/>
      <c r="D34" s="294"/>
      <c r="E34" s="34" t="s">
        <v>31</v>
      </c>
      <c r="F34" s="32">
        <v>98</v>
      </c>
      <c r="G34" s="4">
        <v>123</v>
      </c>
      <c r="H34" s="8">
        <f t="shared" si="1"/>
        <v>0.7967479674796748</v>
      </c>
      <c r="K34" s="1" t="s">
        <v>39</v>
      </c>
      <c r="L34" s="1">
        <f t="shared" si="2"/>
        <v>2</v>
      </c>
      <c r="N34" s="1">
        <f>COUNTIF('2011'!$E$139:$E$1695,K34)</f>
        <v>1</v>
      </c>
      <c r="O34" s="1">
        <f t="shared" si="3"/>
        <v>3</v>
      </c>
    </row>
    <row r="35" spans="1:15" ht="15.75" thickBot="1">
      <c r="A35" s="298"/>
      <c r="B35" s="313"/>
      <c r="C35" s="295"/>
      <c r="D35" s="295"/>
      <c r="E35" s="37" t="s">
        <v>113</v>
      </c>
      <c r="F35" s="35">
        <v>121</v>
      </c>
      <c r="G35" s="9">
        <v>123</v>
      </c>
      <c r="H35" s="10">
        <f t="shared" si="1"/>
        <v>0.98373983739837401</v>
      </c>
      <c r="K35" s="1" t="s">
        <v>52</v>
      </c>
      <c r="L35" s="1">
        <f t="shared" si="2"/>
        <v>2</v>
      </c>
      <c r="N35" s="1">
        <f>COUNTIF('2011'!$E$139:$E$1695,K35)</f>
        <v>1</v>
      </c>
      <c r="O35" s="1">
        <f t="shared" si="3"/>
        <v>3</v>
      </c>
    </row>
    <row r="36" spans="1:15" ht="15.75" thickBot="1">
      <c r="A36" s="19">
        <v>41000</v>
      </c>
      <c r="B36" s="51" t="s">
        <v>112</v>
      </c>
      <c r="C36" s="20" t="s">
        <v>13</v>
      </c>
      <c r="D36" s="20">
        <v>57</v>
      </c>
      <c r="E36" s="58" t="s">
        <v>99</v>
      </c>
      <c r="F36" s="59">
        <v>99</v>
      </c>
      <c r="G36" s="20">
        <v>386</v>
      </c>
      <c r="H36" s="21">
        <f t="shared" si="1"/>
        <v>0.25647668393782386</v>
      </c>
      <c r="K36" s="1" t="s">
        <v>192</v>
      </c>
      <c r="L36" s="1">
        <f t="shared" si="2"/>
        <v>1</v>
      </c>
      <c r="M36" s="1">
        <v>1</v>
      </c>
      <c r="N36" s="1">
        <f>COUNTIF('2011'!$E$139:$E$1695,K36)</f>
        <v>0</v>
      </c>
      <c r="O36" s="1">
        <f t="shared" si="3"/>
        <v>2</v>
      </c>
    </row>
    <row r="37" spans="1:15" ht="15.75" thickBot="1">
      <c r="A37" s="24">
        <v>41008</v>
      </c>
      <c r="B37" s="53" t="s">
        <v>43</v>
      </c>
      <c r="C37" s="25" t="s">
        <v>13</v>
      </c>
      <c r="D37" s="25">
        <v>13.6</v>
      </c>
      <c r="E37" s="60" t="s">
        <v>30</v>
      </c>
      <c r="F37" s="61">
        <v>52</v>
      </c>
      <c r="G37" s="25">
        <v>123</v>
      </c>
      <c r="H37" s="26">
        <f t="shared" si="1"/>
        <v>0.42276422764227645</v>
      </c>
      <c r="K37" s="1" t="s">
        <v>176</v>
      </c>
      <c r="L37" s="1">
        <f t="shared" si="2"/>
        <v>0</v>
      </c>
      <c r="M37" s="1">
        <v>1</v>
      </c>
      <c r="N37" s="1">
        <f>COUNTIF('2011'!$E$139:$E$1695,K37)</f>
        <v>0</v>
      </c>
      <c r="O37" s="1">
        <f t="shared" si="3"/>
        <v>1</v>
      </c>
    </row>
    <row r="38" spans="1:15">
      <c r="A38" s="297">
        <v>41014</v>
      </c>
      <c r="B38" s="312" t="s">
        <v>56</v>
      </c>
      <c r="C38" s="294" t="s">
        <v>37</v>
      </c>
      <c r="D38" s="309" t="s">
        <v>179</v>
      </c>
      <c r="E38" s="14" t="s">
        <v>180</v>
      </c>
      <c r="F38" s="14">
        <v>38</v>
      </c>
      <c r="G38" s="14">
        <v>84</v>
      </c>
      <c r="H38" s="15">
        <f t="shared" si="1"/>
        <v>0.45238095238095238</v>
      </c>
      <c r="I38" s="1" t="s">
        <v>183</v>
      </c>
      <c r="K38" s="1" t="s">
        <v>123</v>
      </c>
      <c r="L38" s="1">
        <f t="shared" si="2"/>
        <v>1</v>
      </c>
      <c r="N38" s="1">
        <f>COUNTIF('2011'!$E$139:$E$1695,K38)</f>
        <v>0</v>
      </c>
      <c r="O38" s="1">
        <f t="shared" si="3"/>
        <v>1</v>
      </c>
    </row>
    <row r="39" spans="1:15">
      <c r="A39" s="297"/>
      <c r="B39" s="312"/>
      <c r="C39" s="294"/>
      <c r="D39" s="309"/>
      <c r="E39" s="4" t="s">
        <v>181</v>
      </c>
      <c r="F39" s="4">
        <v>63</v>
      </c>
      <c r="G39" s="4">
        <v>84</v>
      </c>
      <c r="H39" s="8">
        <f t="shared" si="1"/>
        <v>0.75</v>
      </c>
      <c r="I39" s="1" t="s">
        <v>184</v>
      </c>
      <c r="K39" s="1" t="s">
        <v>84</v>
      </c>
      <c r="L39" s="1">
        <f t="shared" si="2"/>
        <v>1</v>
      </c>
      <c r="N39" s="1">
        <f>COUNTIF('2011'!$E$139:$E$1695,K39)</f>
        <v>0</v>
      </c>
      <c r="O39" s="1">
        <f t="shared" si="3"/>
        <v>1</v>
      </c>
    </row>
    <row r="40" spans="1:15" ht="15.75" thickBot="1">
      <c r="A40" s="297"/>
      <c r="B40" s="312"/>
      <c r="C40" s="294"/>
      <c r="D40" s="309"/>
      <c r="E40" s="17" t="s">
        <v>182</v>
      </c>
      <c r="F40" s="17">
        <v>71</v>
      </c>
      <c r="G40" s="17">
        <v>84</v>
      </c>
      <c r="H40" s="18">
        <f t="shared" si="1"/>
        <v>0.84523809523809523</v>
      </c>
      <c r="I40" s="1" t="s">
        <v>185</v>
      </c>
    </row>
    <row r="41" spans="1:15" ht="15.75" thickBot="1">
      <c r="A41" s="24">
        <v>41014</v>
      </c>
      <c r="B41" s="53" t="s">
        <v>53</v>
      </c>
      <c r="C41" s="25" t="s">
        <v>51</v>
      </c>
      <c r="D41" s="25">
        <v>42.2</v>
      </c>
      <c r="E41" s="25" t="s">
        <v>169</v>
      </c>
      <c r="F41" s="25">
        <v>275</v>
      </c>
      <c r="G41" s="25">
        <v>2534</v>
      </c>
      <c r="H41" s="26">
        <f t="shared" si="1"/>
        <v>0.10852407261247041</v>
      </c>
    </row>
    <row r="42" spans="1:15">
      <c r="A42" s="296">
        <v>41027</v>
      </c>
      <c r="B42" s="311" t="s">
        <v>216</v>
      </c>
      <c r="C42" s="299" t="s">
        <v>13</v>
      </c>
      <c r="D42" s="299">
        <v>32</v>
      </c>
      <c r="E42" s="6" t="s">
        <v>69</v>
      </c>
      <c r="F42" s="6">
        <v>86</v>
      </c>
      <c r="G42" s="6">
        <v>869</v>
      </c>
      <c r="H42" s="7">
        <f>F42/G42</f>
        <v>9.8964326812428074E-2</v>
      </c>
    </row>
    <row r="43" spans="1:15" ht="15.75" thickBot="1">
      <c r="A43" s="298"/>
      <c r="B43" s="313"/>
      <c r="C43" s="295"/>
      <c r="D43" s="295"/>
      <c r="E43" s="9" t="s">
        <v>39</v>
      </c>
      <c r="F43" s="9">
        <v>135</v>
      </c>
      <c r="G43" s="9">
        <v>869</v>
      </c>
      <c r="H43" s="28">
        <f>F43/G43</f>
        <v>0.15535097813578827</v>
      </c>
    </row>
    <row r="44" spans="1:15">
      <c r="A44" s="296">
        <v>41030</v>
      </c>
      <c r="B44" s="311" t="s">
        <v>189</v>
      </c>
      <c r="C44" s="299" t="s">
        <v>13</v>
      </c>
      <c r="D44" s="299">
        <v>17</v>
      </c>
      <c r="E44" s="6" t="s">
        <v>30</v>
      </c>
      <c r="F44" s="6">
        <v>54</v>
      </c>
      <c r="G44" s="6">
        <v>160</v>
      </c>
      <c r="H44" s="7">
        <f t="shared" si="1"/>
        <v>0.33750000000000002</v>
      </c>
    </row>
    <row r="45" spans="1:15" ht="15.75" thickBot="1">
      <c r="A45" s="298"/>
      <c r="B45" s="313"/>
      <c r="C45" s="295"/>
      <c r="D45" s="295"/>
      <c r="E45" s="9" t="s">
        <v>18</v>
      </c>
      <c r="F45" s="9">
        <v>63</v>
      </c>
      <c r="G45" s="9">
        <v>160</v>
      </c>
      <c r="H45" s="28">
        <f t="shared" si="1"/>
        <v>0.39374999999999999</v>
      </c>
    </row>
    <row r="46" spans="1:15" ht="15.75" thickBot="1">
      <c r="A46" s="19">
        <v>41034</v>
      </c>
      <c r="B46" s="51" t="s">
        <v>190</v>
      </c>
      <c r="C46" s="20" t="s">
        <v>128</v>
      </c>
      <c r="D46" s="20">
        <v>6</v>
      </c>
      <c r="E46" s="20" t="s">
        <v>113</v>
      </c>
      <c r="F46" s="20">
        <v>18</v>
      </c>
      <c r="G46" s="20">
        <v>148</v>
      </c>
      <c r="H46" s="21">
        <f t="shared" si="1"/>
        <v>0.12162162162162163</v>
      </c>
    </row>
    <row r="47" spans="1:15">
      <c r="A47" s="296">
        <v>41041</v>
      </c>
      <c r="B47" s="311" t="s">
        <v>122</v>
      </c>
      <c r="C47" s="299" t="s">
        <v>55</v>
      </c>
      <c r="D47" s="299" t="s">
        <v>40</v>
      </c>
      <c r="E47" s="6" t="s">
        <v>78</v>
      </c>
      <c r="F47" s="6">
        <v>23</v>
      </c>
      <c r="G47" s="6">
        <v>161</v>
      </c>
      <c r="H47" s="7">
        <f t="shared" si="1"/>
        <v>0.14285714285714285</v>
      </c>
    </row>
    <row r="48" spans="1:15">
      <c r="A48" s="297"/>
      <c r="B48" s="312"/>
      <c r="C48" s="294"/>
      <c r="D48" s="294"/>
      <c r="E48" s="4" t="s">
        <v>21</v>
      </c>
      <c r="F48" s="4">
        <v>44</v>
      </c>
      <c r="G48" s="4">
        <v>161</v>
      </c>
      <c r="H48" s="8">
        <f t="shared" si="1"/>
        <v>0.27329192546583853</v>
      </c>
    </row>
    <row r="49" spans="1:8">
      <c r="A49" s="297"/>
      <c r="B49" s="312"/>
      <c r="C49" s="294"/>
      <c r="D49" s="294"/>
      <c r="E49" s="4" t="s">
        <v>19</v>
      </c>
      <c r="F49" s="4">
        <v>65</v>
      </c>
      <c r="G49" s="4">
        <v>161</v>
      </c>
      <c r="H49" s="8">
        <f t="shared" si="1"/>
        <v>0.40372670807453415</v>
      </c>
    </row>
    <row r="50" spans="1:8">
      <c r="A50" s="297"/>
      <c r="B50" s="312"/>
      <c r="C50" s="294"/>
      <c r="D50" s="294"/>
      <c r="E50" s="4" t="s">
        <v>99</v>
      </c>
      <c r="F50" s="4">
        <v>70</v>
      </c>
      <c r="G50" s="4">
        <v>161</v>
      </c>
      <c r="H50" s="8">
        <f t="shared" si="1"/>
        <v>0.43478260869565216</v>
      </c>
    </row>
    <row r="51" spans="1:8">
      <c r="A51" s="297"/>
      <c r="B51" s="312"/>
      <c r="C51" s="294"/>
      <c r="D51" s="294"/>
      <c r="E51" s="4" t="s">
        <v>30</v>
      </c>
      <c r="F51" s="4">
        <v>73</v>
      </c>
      <c r="G51" s="4">
        <v>161</v>
      </c>
      <c r="H51" s="8">
        <f t="shared" si="1"/>
        <v>0.453416149068323</v>
      </c>
    </row>
    <row r="52" spans="1:8">
      <c r="A52" s="297"/>
      <c r="B52" s="312"/>
      <c r="C52" s="294"/>
      <c r="D52" s="294"/>
      <c r="E52" s="4" t="s">
        <v>48</v>
      </c>
      <c r="F52" s="4">
        <v>88</v>
      </c>
      <c r="G52" s="4">
        <v>161</v>
      </c>
      <c r="H52" s="8">
        <f t="shared" si="1"/>
        <v>0.54658385093167705</v>
      </c>
    </row>
    <row r="53" spans="1:8">
      <c r="A53" s="297"/>
      <c r="B53" s="312"/>
      <c r="C53" s="294"/>
      <c r="D53" s="294"/>
      <c r="E53" s="4" t="s">
        <v>97</v>
      </c>
      <c r="F53" s="4">
        <v>92</v>
      </c>
      <c r="G53" s="4">
        <v>161</v>
      </c>
      <c r="H53" s="8">
        <f t="shared" si="1"/>
        <v>0.5714285714285714</v>
      </c>
    </row>
    <row r="54" spans="1:8">
      <c r="A54" s="297"/>
      <c r="B54" s="312"/>
      <c r="C54" s="294"/>
      <c r="D54" s="294"/>
      <c r="E54" s="4" t="s">
        <v>169</v>
      </c>
      <c r="F54" s="4">
        <v>94</v>
      </c>
      <c r="G54" s="4">
        <v>161</v>
      </c>
      <c r="H54" s="8">
        <f t="shared" si="1"/>
        <v>0.58385093167701863</v>
      </c>
    </row>
    <row r="55" spans="1:8">
      <c r="A55" s="297"/>
      <c r="B55" s="312"/>
      <c r="C55" s="294"/>
      <c r="D55" s="294"/>
      <c r="E55" s="4" t="s">
        <v>45</v>
      </c>
      <c r="F55" s="4">
        <v>107</v>
      </c>
      <c r="G55" s="4">
        <v>161</v>
      </c>
      <c r="H55" s="8">
        <f t="shared" si="1"/>
        <v>0.6645962732919255</v>
      </c>
    </row>
    <row r="56" spans="1:8">
      <c r="A56" s="297"/>
      <c r="B56" s="312"/>
      <c r="C56" s="294"/>
      <c r="D56" s="294"/>
      <c r="E56" s="4" t="s">
        <v>31</v>
      </c>
      <c r="F56" s="4">
        <v>113</v>
      </c>
      <c r="G56" s="4">
        <v>161</v>
      </c>
      <c r="H56" s="8">
        <f t="shared" si="1"/>
        <v>0.70186335403726707</v>
      </c>
    </row>
    <row r="57" spans="1:8">
      <c r="A57" s="297"/>
      <c r="B57" s="312"/>
      <c r="C57" s="294"/>
      <c r="D57" s="294"/>
      <c r="E57" s="4" t="s">
        <v>29</v>
      </c>
      <c r="F57" s="4">
        <v>114</v>
      </c>
      <c r="G57" s="4">
        <v>161</v>
      </c>
      <c r="H57" s="8">
        <f t="shared" si="1"/>
        <v>0.70807453416149069</v>
      </c>
    </row>
    <row r="58" spans="1:8">
      <c r="A58" s="297"/>
      <c r="B58" s="312"/>
      <c r="C58" s="294"/>
      <c r="D58" s="294"/>
      <c r="E58" s="4" t="s">
        <v>22</v>
      </c>
      <c r="F58" s="4">
        <v>121</v>
      </c>
      <c r="G58" s="4">
        <v>161</v>
      </c>
      <c r="H58" s="8">
        <f t="shared" si="1"/>
        <v>0.75155279503105588</v>
      </c>
    </row>
    <row r="59" spans="1:8">
      <c r="A59" s="297"/>
      <c r="B59" s="312"/>
      <c r="C59" s="294"/>
      <c r="D59" s="294"/>
      <c r="E59" s="4" t="s">
        <v>170</v>
      </c>
      <c r="F59" s="4">
        <v>137</v>
      </c>
      <c r="G59" s="4">
        <v>161</v>
      </c>
      <c r="H59" s="8">
        <f t="shared" si="1"/>
        <v>0.85093167701863359</v>
      </c>
    </row>
    <row r="60" spans="1:8" ht="15.75" thickBot="1">
      <c r="A60" s="298"/>
      <c r="B60" s="313"/>
      <c r="C60" s="295"/>
      <c r="D60" s="295"/>
      <c r="E60" s="9" t="s">
        <v>113</v>
      </c>
      <c r="F60" s="9">
        <v>157</v>
      </c>
      <c r="G60" s="9">
        <v>161</v>
      </c>
      <c r="H60" s="10">
        <f t="shared" si="1"/>
        <v>0.97515527950310554</v>
      </c>
    </row>
    <row r="61" spans="1:8" ht="15.75" thickBot="1">
      <c r="A61" s="296">
        <v>41049</v>
      </c>
      <c r="B61" s="311" t="s">
        <v>191</v>
      </c>
      <c r="C61" s="299" t="s">
        <v>55</v>
      </c>
      <c r="D61" s="25" t="s">
        <v>40</v>
      </c>
      <c r="E61" s="25" t="s">
        <v>192</v>
      </c>
      <c r="F61" s="25">
        <v>34</v>
      </c>
      <c r="G61" s="25">
        <v>147</v>
      </c>
      <c r="H61" s="26">
        <f t="shared" si="1"/>
        <v>0.23129251700680273</v>
      </c>
    </row>
    <row r="62" spans="1:8" ht="15.75" thickBot="1">
      <c r="A62" s="298"/>
      <c r="B62" s="313"/>
      <c r="C62" s="295"/>
      <c r="D62" s="27" t="s">
        <v>63</v>
      </c>
      <c r="E62" s="27" t="s">
        <v>103</v>
      </c>
      <c r="F62" s="27">
        <v>77</v>
      </c>
      <c r="G62" s="27">
        <v>130</v>
      </c>
      <c r="H62" s="28">
        <f t="shared" si="1"/>
        <v>0.59230769230769231</v>
      </c>
    </row>
    <row r="63" spans="1:8" ht="15.75" thickBot="1">
      <c r="A63" s="62">
        <v>41055</v>
      </c>
      <c r="B63" s="65" t="s">
        <v>101</v>
      </c>
      <c r="C63" s="17" t="s">
        <v>128</v>
      </c>
      <c r="D63" s="17">
        <v>10</v>
      </c>
      <c r="E63" s="17" t="s">
        <v>113</v>
      </c>
      <c r="F63" s="17">
        <v>171</v>
      </c>
      <c r="G63" s="17">
        <v>269</v>
      </c>
      <c r="H63" s="18">
        <f t="shared" si="1"/>
        <v>0.63568773234200748</v>
      </c>
    </row>
    <row r="64" spans="1:8">
      <c r="A64" s="296">
        <v>41056</v>
      </c>
      <c r="B64" s="311" t="s">
        <v>193</v>
      </c>
      <c r="C64" s="299" t="s">
        <v>55</v>
      </c>
      <c r="D64" s="299" t="s">
        <v>63</v>
      </c>
      <c r="E64" s="6" t="s">
        <v>78</v>
      </c>
      <c r="F64" s="6">
        <v>39</v>
      </c>
      <c r="G64" s="6">
        <v>265</v>
      </c>
      <c r="H64" s="7">
        <f t="shared" ref="H64:H81" si="4">F64/G64</f>
        <v>0.14716981132075471</v>
      </c>
    </row>
    <row r="65" spans="1:9">
      <c r="A65" s="297"/>
      <c r="B65" s="312"/>
      <c r="C65" s="294"/>
      <c r="D65" s="294"/>
      <c r="E65" s="4" t="s">
        <v>17</v>
      </c>
      <c r="F65" s="4">
        <v>162</v>
      </c>
      <c r="G65" s="4">
        <v>265</v>
      </c>
      <c r="H65" s="8">
        <f t="shared" si="4"/>
        <v>0.61132075471698111</v>
      </c>
    </row>
    <row r="66" spans="1:9" ht="15.75" thickBot="1">
      <c r="A66" s="298"/>
      <c r="B66" s="313"/>
      <c r="C66" s="295"/>
      <c r="D66" s="295"/>
      <c r="E66" s="37" t="s">
        <v>30</v>
      </c>
      <c r="F66" s="35">
        <v>164</v>
      </c>
      <c r="G66" s="9">
        <v>265</v>
      </c>
      <c r="H66" s="10">
        <f t="shared" si="4"/>
        <v>0.61886792452830186</v>
      </c>
    </row>
    <row r="67" spans="1:9" ht="15.75" thickBot="1">
      <c r="A67" s="62">
        <v>41063</v>
      </c>
      <c r="B67" s="65" t="s">
        <v>129</v>
      </c>
      <c r="C67" s="17" t="s">
        <v>55</v>
      </c>
      <c r="D67" s="17" t="s">
        <v>40</v>
      </c>
      <c r="E67" s="17" t="s">
        <v>97</v>
      </c>
      <c r="F67" s="17">
        <v>125</v>
      </c>
      <c r="G67" s="17">
        <v>272</v>
      </c>
      <c r="H67" s="18">
        <f t="shared" si="4"/>
        <v>0.45955882352941174</v>
      </c>
    </row>
    <row r="68" spans="1:9">
      <c r="A68" s="296">
        <v>41063</v>
      </c>
      <c r="B68" s="311" t="s">
        <v>132</v>
      </c>
      <c r="C68" s="299" t="s">
        <v>55</v>
      </c>
      <c r="D68" s="299" t="s">
        <v>40</v>
      </c>
      <c r="E68" s="6" t="s">
        <v>16</v>
      </c>
      <c r="F68" s="6">
        <v>151</v>
      </c>
      <c r="G68" s="6">
        <v>254</v>
      </c>
      <c r="H68" s="7">
        <f t="shared" si="4"/>
        <v>0.59448818897637801</v>
      </c>
    </row>
    <row r="69" spans="1:9">
      <c r="A69" s="297"/>
      <c r="B69" s="312"/>
      <c r="C69" s="294"/>
      <c r="D69" s="294"/>
      <c r="E69" s="4" t="s">
        <v>170</v>
      </c>
      <c r="F69" s="4">
        <v>194</v>
      </c>
      <c r="G69" s="4">
        <v>254</v>
      </c>
      <c r="H69" s="8">
        <f t="shared" si="4"/>
        <v>0.76377952755905509</v>
      </c>
    </row>
    <row r="70" spans="1:9" ht="15.75" thickBot="1">
      <c r="A70" s="298"/>
      <c r="B70" s="313"/>
      <c r="C70" s="295"/>
      <c r="D70" s="295"/>
      <c r="E70" s="9" t="s">
        <v>194</v>
      </c>
      <c r="F70" s="9">
        <v>208</v>
      </c>
      <c r="G70" s="9">
        <v>254</v>
      </c>
      <c r="H70" s="10">
        <f t="shared" si="4"/>
        <v>0.81889763779527558</v>
      </c>
    </row>
    <row r="71" spans="1:9">
      <c r="A71" s="296">
        <v>41063</v>
      </c>
      <c r="B71" s="311" t="s">
        <v>68</v>
      </c>
      <c r="C71" s="299" t="s">
        <v>55</v>
      </c>
      <c r="D71" s="299" t="s">
        <v>38</v>
      </c>
      <c r="E71" s="6" t="s">
        <v>123</v>
      </c>
      <c r="F71" s="6">
        <v>110</v>
      </c>
      <c r="G71" s="6">
        <v>186</v>
      </c>
      <c r="H71" s="7">
        <f t="shared" si="4"/>
        <v>0.59139784946236562</v>
      </c>
    </row>
    <row r="72" spans="1:9" ht="15.75" thickBot="1">
      <c r="A72" s="297"/>
      <c r="B72" s="312"/>
      <c r="C72" s="294"/>
      <c r="D72" s="294"/>
      <c r="E72" s="17" t="s">
        <v>69</v>
      </c>
      <c r="F72" s="17">
        <v>114</v>
      </c>
      <c r="G72" s="17">
        <v>186</v>
      </c>
      <c r="H72" s="18">
        <f t="shared" si="4"/>
        <v>0.61290322580645162</v>
      </c>
    </row>
    <row r="73" spans="1:9" ht="15.75" thickBot="1">
      <c r="A73" s="298"/>
      <c r="B73" s="313"/>
      <c r="C73" s="295"/>
      <c r="D73" s="25" t="s">
        <v>195</v>
      </c>
      <c r="E73" s="25" t="s">
        <v>196</v>
      </c>
      <c r="F73" s="25">
        <v>4</v>
      </c>
      <c r="G73" s="25">
        <v>9</v>
      </c>
      <c r="H73" s="26">
        <f t="shared" si="4"/>
        <v>0.44444444444444442</v>
      </c>
    </row>
    <row r="74" spans="1:9">
      <c r="A74" s="296">
        <v>41070</v>
      </c>
      <c r="B74" s="311" t="s">
        <v>137</v>
      </c>
      <c r="C74" s="299" t="s">
        <v>55</v>
      </c>
      <c r="D74" s="299" t="s">
        <v>38</v>
      </c>
      <c r="E74" s="14" t="s">
        <v>78</v>
      </c>
      <c r="F74" s="14">
        <v>45</v>
      </c>
      <c r="G74" s="14">
        <v>291</v>
      </c>
      <c r="H74" s="15">
        <f t="shared" si="4"/>
        <v>0.15463917525773196</v>
      </c>
    </row>
    <row r="75" spans="1:9">
      <c r="A75" s="297"/>
      <c r="B75" s="312"/>
      <c r="C75" s="294"/>
      <c r="D75" s="294"/>
      <c r="E75" s="4" t="s">
        <v>103</v>
      </c>
      <c r="F75" s="4">
        <v>159</v>
      </c>
      <c r="G75" s="4">
        <v>291</v>
      </c>
      <c r="H75" s="15">
        <f t="shared" si="4"/>
        <v>0.54639175257731953</v>
      </c>
    </row>
    <row r="76" spans="1:9" ht="15.75" thickBot="1">
      <c r="A76" s="297"/>
      <c r="B76" s="312"/>
      <c r="C76" s="294"/>
      <c r="D76" s="294"/>
      <c r="E76" s="17" t="s">
        <v>30</v>
      </c>
      <c r="F76" s="17">
        <v>179</v>
      </c>
      <c r="G76" s="17">
        <v>291</v>
      </c>
      <c r="H76" s="21">
        <f t="shared" si="4"/>
        <v>0.61512027491408938</v>
      </c>
    </row>
    <row r="77" spans="1:9">
      <c r="A77" s="296">
        <v>41077</v>
      </c>
      <c r="B77" s="311" t="s">
        <v>23</v>
      </c>
      <c r="C77" s="299" t="s">
        <v>55</v>
      </c>
      <c r="D77" s="308" t="s">
        <v>179</v>
      </c>
      <c r="E77" s="6" t="s">
        <v>200</v>
      </c>
      <c r="F77" s="6">
        <v>21</v>
      </c>
      <c r="G77" s="6">
        <v>98</v>
      </c>
      <c r="H77" s="7">
        <f t="shared" si="4"/>
        <v>0.21428571428571427</v>
      </c>
      <c r="I77" s="1" t="s">
        <v>204</v>
      </c>
    </row>
    <row r="78" spans="1:9">
      <c r="A78" s="297"/>
      <c r="B78" s="312"/>
      <c r="C78" s="294"/>
      <c r="D78" s="309"/>
      <c r="E78" s="4" t="s">
        <v>201</v>
      </c>
      <c r="F78" s="4">
        <v>37</v>
      </c>
      <c r="G78" s="4">
        <v>98</v>
      </c>
      <c r="H78" s="8">
        <f t="shared" si="4"/>
        <v>0.37755102040816324</v>
      </c>
      <c r="I78" s="1" t="s">
        <v>205</v>
      </c>
    </row>
    <row r="79" spans="1:9">
      <c r="A79" s="297"/>
      <c r="B79" s="312"/>
      <c r="C79" s="294"/>
      <c r="D79" s="309"/>
      <c r="E79" s="17" t="s">
        <v>202</v>
      </c>
      <c r="F79" s="17">
        <v>60</v>
      </c>
      <c r="G79" s="17">
        <v>98</v>
      </c>
      <c r="H79" s="18">
        <f t="shared" si="4"/>
        <v>0.61224489795918369</v>
      </c>
      <c r="I79" s="1" t="s">
        <v>206</v>
      </c>
    </row>
    <row r="80" spans="1:9" ht="15.75" thickBot="1">
      <c r="A80" s="298"/>
      <c r="B80" s="313"/>
      <c r="C80" s="295"/>
      <c r="D80" s="310"/>
      <c r="E80" s="9" t="s">
        <v>203</v>
      </c>
      <c r="F80" s="9">
        <v>69</v>
      </c>
      <c r="G80" s="9">
        <v>98</v>
      </c>
      <c r="H80" s="10">
        <f t="shared" si="4"/>
        <v>0.70408163265306123</v>
      </c>
      <c r="I80" s="1" t="s">
        <v>207</v>
      </c>
    </row>
    <row r="81" spans="1:9">
      <c r="A81" s="296">
        <v>41090</v>
      </c>
      <c r="B81" s="311" t="s">
        <v>208</v>
      </c>
      <c r="C81" s="299" t="s">
        <v>209</v>
      </c>
      <c r="D81" s="299">
        <v>155</v>
      </c>
      <c r="E81" s="14" t="s">
        <v>17</v>
      </c>
      <c r="F81" s="14">
        <v>532</v>
      </c>
      <c r="G81" s="14">
        <v>880</v>
      </c>
      <c r="H81" s="15">
        <f t="shared" si="4"/>
        <v>0.6045454545454545</v>
      </c>
      <c r="I81" s="1" t="s">
        <v>210</v>
      </c>
    </row>
    <row r="82" spans="1:9" ht="15.75" thickBot="1">
      <c r="A82" s="297"/>
      <c r="B82" s="312"/>
      <c r="C82" s="294"/>
      <c r="D82" s="294"/>
      <c r="E82" s="17" t="s">
        <v>52</v>
      </c>
      <c r="F82" s="17"/>
      <c r="G82" s="17"/>
      <c r="H82" s="18"/>
      <c r="I82" s="1" t="s">
        <v>211</v>
      </c>
    </row>
    <row r="83" spans="1:9" ht="15.75" thickBot="1">
      <c r="A83" s="24">
        <v>41091</v>
      </c>
      <c r="B83" s="53" t="s">
        <v>92</v>
      </c>
      <c r="C83" s="25" t="s">
        <v>13</v>
      </c>
      <c r="D83" s="25">
        <v>11</v>
      </c>
      <c r="E83" s="25" t="s">
        <v>113</v>
      </c>
      <c r="F83" s="25">
        <v>62</v>
      </c>
      <c r="G83" s="25">
        <v>118</v>
      </c>
      <c r="H83" s="26">
        <f t="shared" ref="H83:H116" si="5">F83/G83</f>
        <v>0.52542372881355937</v>
      </c>
    </row>
    <row r="84" spans="1:9" ht="15.75" thickBot="1">
      <c r="A84" s="296">
        <v>41091</v>
      </c>
      <c r="B84" s="311" t="s">
        <v>65</v>
      </c>
      <c r="C84" s="299" t="s">
        <v>55</v>
      </c>
      <c r="D84" s="25" t="s">
        <v>40</v>
      </c>
      <c r="E84" s="60" t="s">
        <v>169</v>
      </c>
      <c r="F84" s="61">
        <v>70</v>
      </c>
      <c r="G84" s="25">
        <v>203</v>
      </c>
      <c r="H84" s="26">
        <f t="shared" si="5"/>
        <v>0.34482758620689657</v>
      </c>
    </row>
    <row r="85" spans="1:9">
      <c r="A85" s="297"/>
      <c r="B85" s="312"/>
      <c r="C85" s="294"/>
      <c r="D85" s="294" t="s">
        <v>63</v>
      </c>
      <c r="E85" s="39" t="s">
        <v>78</v>
      </c>
      <c r="F85" s="40">
        <v>42</v>
      </c>
      <c r="G85" s="14">
        <v>223</v>
      </c>
      <c r="H85" s="15">
        <f t="shared" si="5"/>
        <v>0.18834080717488788</v>
      </c>
    </row>
    <row r="86" spans="1:9">
      <c r="A86" s="297"/>
      <c r="B86" s="312"/>
      <c r="C86" s="294"/>
      <c r="D86" s="294"/>
      <c r="E86" s="33" t="s">
        <v>21</v>
      </c>
      <c r="F86" s="32">
        <v>108</v>
      </c>
      <c r="G86" s="4">
        <v>223</v>
      </c>
      <c r="H86" s="8">
        <f t="shared" si="5"/>
        <v>0.48430493273542602</v>
      </c>
    </row>
    <row r="87" spans="1:9">
      <c r="A87" s="297"/>
      <c r="B87" s="312"/>
      <c r="C87" s="294"/>
      <c r="D87" s="294"/>
      <c r="E87" s="34" t="s">
        <v>48</v>
      </c>
      <c r="F87" s="32">
        <v>138</v>
      </c>
      <c r="G87" s="4">
        <v>223</v>
      </c>
      <c r="H87" s="8">
        <f t="shared" si="5"/>
        <v>0.6188340807174888</v>
      </c>
    </row>
    <row r="88" spans="1:9">
      <c r="A88" s="297"/>
      <c r="B88" s="312"/>
      <c r="C88" s="294"/>
      <c r="D88" s="294"/>
      <c r="E88" s="34" t="s">
        <v>105</v>
      </c>
      <c r="F88" s="32">
        <v>143</v>
      </c>
      <c r="G88" s="4">
        <v>223</v>
      </c>
      <c r="H88" s="8">
        <f t="shared" si="5"/>
        <v>0.64125560538116588</v>
      </c>
    </row>
    <row r="89" spans="1:9">
      <c r="A89" s="297"/>
      <c r="B89" s="312"/>
      <c r="C89" s="294"/>
      <c r="D89" s="294"/>
      <c r="E89" s="34" t="s">
        <v>30</v>
      </c>
      <c r="F89" s="32">
        <v>157</v>
      </c>
      <c r="G89" s="4">
        <v>223</v>
      </c>
      <c r="H89" s="8">
        <f t="shared" si="5"/>
        <v>0.70403587443946192</v>
      </c>
    </row>
    <row r="90" spans="1:9">
      <c r="A90" s="297"/>
      <c r="B90" s="312"/>
      <c r="C90" s="294"/>
      <c r="D90" s="294"/>
      <c r="E90" s="34" t="s">
        <v>79</v>
      </c>
      <c r="F90" s="34">
        <v>164</v>
      </c>
      <c r="G90" s="4">
        <v>223</v>
      </c>
      <c r="H90" s="8">
        <f t="shared" si="5"/>
        <v>0.73542600896860988</v>
      </c>
    </row>
    <row r="91" spans="1:9">
      <c r="A91" s="297"/>
      <c r="B91" s="312"/>
      <c r="C91" s="294"/>
      <c r="D91" s="294"/>
      <c r="E91" s="4" t="s">
        <v>97</v>
      </c>
      <c r="F91" s="4">
        <v>178</v>
      </c>
      <c r="G91" s="4">
        <v>223</v>
      </c>
      <c r="H91" s="8">
        <f t="shared" si="5"/>
        <v>0.7982062780269058</v>
      </c>
    </row>
    <row r="92" spans="1:9" ht="15.75" thickBot="1">
      <c r="A92" s="297"/>
      <c r="B92" s="312"/>
      <c r="C92" s="294"/>
      <c r="D92" s="294"/>
      <c r="E92" s="17" t="s">
        <v>31</v>
      </c>
      <c r="F92" s="17">
        <v>191</v>
      </c>
      <c r="G92" s="17">
        <v>223</v>
      </c>
      <c r="H92" s="18">
        <f t="shared" si="5"/>
        <v>0.8565022421524664</v>
      </c>
    </row>
    <row r="93" spans="1:9">
      <c r="A93" s="296">
        <v>41105</v>
      </c>
      <c r="B93" s="311" t="s">
        <v>77</v>
      </c>
      <c r="C93" s="299" t="s">
        <v>55</v>
      </c>
      <c r="D93" s="299" t="s">
        <v>40</v>
      </c>
      <c r="E93" s="36" t="s">
        <v>78</v>
      </c>
      <c r="F93" s="31">
        <v>28</v>
      </c>
      <c r="G93" s="6">
        <v>247</v>
      </c>
      <c r="H93" s="7">
        <f t="shared" ref="H93:H100" si="6">F93/G93</f>
        <v>0.11336032388663968</v>
      </c>
    </row>
    <row r="94" spans="1:9">
      <c r="A94" s="297"/>
      <c r="B94" s="312"/>
      <c r="C94" s="294"/>
      <c r="D94" s="294"/>
      <c r="E94" s="33" t="s">
        <v>99</v>
      </c>
      <c r="F94" s="32">
        <v>84</v>
      </c>
      <c r="G94" s="4">
        <v>247</v>
      </c>
      <c r="H94" s="8">
        <f t="shared" si="6"/>
        <v>0.34008097165991902</v>
      </c>
    </row>
    <row r="95" spans="1:9">
      <c r="A95" s="297"/>
      <c r="B95" s="312"/>
      <c r="C95" s="294"/>
      <c r="D95" s="294"/>
      <c r="E95" s="34" t="s">
        <v>169</v>
      </c>
      <c r="F95" s="32">
        <v>120</v>
      </c>
      <c r="G95" s="4">
        <v>247</v>
      </c>
      <c r="H95" s="8">
        <f t="shared" si="6"/>
        <v>0.48582995951417002</v>
      </c>
    </row>
    <row r="96" spans="1:9">
      <c r="A96" s="297"/>
      <c r="B96" s="312"/>
      <c r="C96" s="294"/>
      <c r="D96" s="294"/>
      <c r="E96" s="34" t="s">
        <v>170</v>
      </c>
      <c r="F96" s="32">
        <v>134</v>
      </c>
      <c r="G96" s="4">
        <v>247</v>
      </c>
      <c r="H96" s="8">
        <f t="shared" si="6"/>
        <v>0.54251012145748989</v>
      </c>
    </row>
    <row r="97" spans="1:8">
      <c r="A97" s="297"/>
      <c r="B97" s="312"/>
      <c r="C97" s="294"/>
      <c r="D97" s="294"/>
      <c r="E97" s="34" t="s">
        <v>30</v>
      </c>
      <c r="F97" s="32">
        <v>146</v>
      </c>
      <c r="G97" s="4">
        <v>247</v>
      </c>
      <c r="H97" s="8">
        <f t="shared" si="6"/>
        <v>0.59109311740890691</v>
      </c>
    </row>
    <row r="98" spans="1:8">
      <c r="A98" s="297"/>
      <c r="B98" s="312"/>
      <c r="C98" s="294"/>
      <c r="D98" s="294"/>
      <c r="E98" s="4" t="s">
        <v>97</v>
      </c>
      <c r="F98" s="34">
        <v>163</v>
      </c>
      <c r="G98" s="4">
        <v>247</v>
      </c>
      <c r="H98" s="8">
        <f t="shared" si="6"/>
        <v>0.65991902834008098</v>
      </c>
    </row>
    <row r="99" spans="1:8">
      <c r="A99" s="297"/>
      <c r="B99" s="312"/>
      <c r="C99" s="294"/>
      <c r="D99" s="294"/>
      <c r="E99" s="4" t="s">
        <v>194</v>
      </c>
      <c r="F99" s="4">
        <v>207</v>
      </c>
      <c r="G99" s="4">
        <v>247</v>
      </c>
      <c r="H99" s="8">
        <f t="shared" si="6"/>
        <v>0.83805668016194335</v>
      </c>
    </row>
    <row r="100" spans="1:8" ht="15.75" thickBot="1">
      <c r="A100" s="298"/>
      <c r="B100" s="313"/>
      <c r="C100" s="294"/>
      <c r="D100" s="295"/>
      <c r="E100" s="9" t="s">
        <v>113</v>
      </c>
      <c r="F100" s="9">
        <v>228</v>
      </c>
      <c r="G100" s="9">
        <v>247</v>
      </c>
      <c r="H100" s="10">
        <f t="shared" si="6"/>
        <v>0.92307692307692313</v>
      </c>
    </row>
    <row r="101" spans="1:8" ht="15.75" thickBot="1">
      <c r="A101" s="24">
        <v>41112</v>
      </c>
      <c r="B101" s="53" t="s">
        <v>214</v>
      </c>
      <c r="C101" s="25" t="s">
        <v>55</v>
      </c>
      <c r="D101" s="25" t="s">
        <v>63</v>
      </c>
      <c r="E101" s="25" t="s">
        <v>22</v>
      </c>
      <c r="F101" s="25">
        <v>114</v>
      </c>
      <c r="G101" s="25">
        <v>184</v>
      </c>
      <c r="H101" s="26">
        <f>F101/G101</f>
        <v>0.61956521739130432</v>
      </c>
    </row>
    <row r="102" spans="1:8" ht="15.75" thickBot="1">
      <c r="A102" s="24">
        <v>41113</v>
      </c>
      <c r="B102" s="53" t="s">
        <v>212</v>
      </c>
      <c r="C102" s="25" t="s">
        <v>128</v>
      </c>
      <c r="D102" s="25">
        <v>10</v>
      </c>
      <c r="E102" s="25" t="s">
        <v>97</v>
      </c>
      <c r="F102" s="25">
        <v>105</v>
      </c>
      <c r="G102" s="25">
        <v>666</v>
      </c>
      <c r="H102" s="26">
        <f t="shared" si="5"/>
        <v>0.15765765765765766</v>
      </c>
    </row>
    <row r="103" spans="1:8" ht="15.75" thickBot="1">
      <c r="A103" s="19">
        <v>41115</v>
      </c>
      <c r="B103" s="64" t="s">
        <v>146</v>
      </c>
      <c r="C103" s="14" t="s">
        <v>55</v>
      </c>
      <c r="D103" s="14" t="s">
        <v>38</v>
      </c>
      <c r="E103" s="14" t="s">
        <v>17</v>
      </c>
      <c r="F103" s="20">
        <v>409</v>
      </c>
      <c r="G103" s="20">
        <v>567</v>
      </c>
      <c r="H103" s="21">
        <f t="shared" si="5"/>
        <v>0.72134038800705469</v>
      </c>
    </row>
    <row r="104" spans="1:8" ht="30.75" thickBot="1">
      <c r="A104" s="24">
        <v>41126</v>
      </c>
      <c r="B104" s="60" t="s">
        <v>213</v>
      </c>
      <c r="C104" s="25" t="s">
        <v>128</v>
      </c>
      <c r="D104" s="25">
        <v>10.199999999999999</v>
      </c>
      <c r="E104" s="25" t="s">
        <v>97</v>
      </c>
      <c r="F104" s="25">
        <v>92</v>
      </c>
      <c r="G104" s="25">
        <v>591</v>
      </c>
      <c r="H104" s="26">
        <f t="shared" si="5"/>
        <v>0.155668358714044</v>
      </c>
    </row>
    <row r="105" spans="1:8" ht="15.75" thickBot="1">
      <c r="A105" s="11">
        <v>41136</v>
      </c>
      <c r="B105" s="69" t="s">
        <v>147</v>
      </c>
      <c r="C105" s="12" t="s">
        <v>55</v>
      </c>
      <c r="D105" s="12" t="s">
        <v>63</v>
      </c>
      <c r="E105" s="12" t="s">
        <v>215</v>
      </c>
      <c r="F105" s="12">
        <v>235</v>
      </c>
      <c r="G105" s="12">
        <v>528</v>
      </c>
      <c r="H105" s="13">
        <f t="shared" si="5"/>
        <v>0.44507575757575757</v>
      </c>
    </row>
    <row r="106" spans="1:8">
      <c r="A106" s="306">
        <v>41140</v>
      </c>
      <c r="B106" s="318" t="s">
        <v>83</v>
      </c>
      <c r="C106" s="292" t="s">
        <v>55</v>
      </c>
      <c r="D106" s="299" t="s">
        <v>40</v>
      </c>
      <c r="E106" s="36" t="s">
        <v>45</v>
      </c>
      <c r="F106" s="31">
        <v>62</v>
      </c>
      <c r="G106" s="6">
        <v>309</v>
      </c>
      <c r="H106" s="7">
        <f t="shared" si="5"/>
        <v>0.20064724919093851</v>
      </c>
    </row>
    <row r="107" spans="1:8">
      <c r="A107" s="301"/>
      <c r="B107" s="317"/>
      <c r="C107" s="300"/>
      <c r="D107" s="294"/>
      <c r="E107" s="39" t="s">
        <v>169</v>
      </c>
      <c r="F107" s="40">
        <v>100</v>
      </c>
      <c r="G107" s="14">
        <v>309</v>
      </c>
      <c r="H107" s="15">
        <f t="shared" si="5"/>
        <v>0.32362459546925565</v>
      </c>
    </row>
    <row r="108" spans="1:8">
      <c r="A108" s="301"/>
      <c r="B108" s="317"/>
      <c r="C108" s="300"/>
      <c r="D108" s="294"/>
      <c r="E108" s="39" t="s">
        <v>97</v>
      </c>
      <c r="F108" s="40">
        <v>134</v>
      </c>
      <c r="G108" s="14">
        <v>309</v>
      </c>
      <c r="H108" s="15">
        <f t="shared" si="5"/>
        <v>0.4336569579288026</v>
      </c>
    </row>
    <row r="109" spans="1:8">
      <c r="A109" s="301"/>
      <c r="B109" s="317"/>
      <c r="C109" s="300"/>
      <c r="D109" s="294"/>
      <c r="E109" s="39" t="s">
        <v>29</v>
      </c>
      <c r="F109" s="40">
        <v>151</v>
      </c>
      <c r="G109" s="14">
        <v>309</v>
      </c>
      <c r="H109" s="15">
        <f t="shared" si="5"/>
        <v>0.48867313915857608</v>
      </c>
    </row>
    <row r="110" spans="1:8">
      <c r="A110" s="301"/>
      <c r="B110" s="317"/>
      <c r="C110" s="300"/>
      <c r="D110" s="294"/>
      <c r="E110" s="34" t="s">
        <v>194</v>
      </c>
      <c r="F110" s="32">
        <v>197</v>
      </c>
      <c r="G110" s="14">
        <v>309</v>
      </c>
      <c r="H110" s="8">
        <f t="shared" si="5"/>
        <v>0.63754045307443363</v>
      </c>
    </row>
    <row r="111" spans="1:8" ht="15.75" thickBot="1">
      <c r="A111" s="301"/>
      <c r="B111" s="317"/>
      <c r="C111" s="300"/>
      <c r="D111" s="295"/>
      <c r="E111" s="58" t="s">
        <v>113</v>
      </c>
      <c r="F111" s="59">
        <v>274</v>
      </c>
      <c r="G111" s="20">
        <v>309</v>
      </c>
      <c r="H111" s="21">
        <f t="shared" si="5"/>
        <v>0.88673139158576053</v>
      </c>
    </row>
    <row r="112" spans="1:8">
      <c r="A112" s="304"/>
      <c r="B112" s="319"/>
      <c r="C112" s="305"/>
      <c r="D112" s="314" t="s">
        <v>63</v>
      </c>
      <c r="E112" s="36" t="s">
        <v>19</v>
      </c>
      <c r="F112" s="31">
        <v>136</v>
      </c>
      <c r="G112" s="6">
        <v>375</v>
      </c>
      <c r="H112" s="7">
        <f t="shared" si="5"/>
        <v>0.36266666666666669</v>
      </c>
    </row>
    <row r="113" spans="1:8">
      <c r="A113" s="304"/>
      <c r="B113" s="319"/>
      <c r="C113" s="305"/>
      <c r="D113" s="316"/>
      <c r="E113" s="34" t="s">
        <v>99</v>
      </c>
      <c r="F113" s="32">
        <v>192</v>
      </c>
      <c r="G113" s="4">
        <v>375</v>
      </c>
      <c r="H113" s="8">
        <f t="shared" si="5"/>
        <v>0.51200000000000001</v>
      </c>
    </row>
    <row r="114" spans="1:8">
      <c r="A114" s="304"/>
      <c r="B114" s="319"/>
      <c r="C114" s="305"/>
      <c r="D114" s="316"/>
      <c r="E114" s="34" t="s">
        <v>105</v>
      </c>
      <c r="F114" s="32">
        <v>217</v>
      </c>
      <c r="G114" s="4">
        <v>375</v>
      </c>
      <c r="H114" s="8">
        <f t="shared" si="5"/>
        <v>0.57866666666666666</v>
      </c>
    </row>
    <row r="115" spans="1:8">
      <c r="A115" s="304"/>
      <c r="B115" s="319"/>
      <c r="C115" s="305"/>
      <c r="D115" s="316"/>
      <c r="E115" s="34" t="s">
        <v>30</v>
      </c>
      <c r="F115" s="32">
        <v>255</v>
      </c>
      <c r="G115" s="4">
        <v>375</v>
      </c>
      <c r="H115" s="8">
        <f t="shared" si="5"/>
        <v>0.68</v>
      </c>
    </row>
    <row r="116" spans="1:8">
      <c r="A116" s="304"/>
      <c r="B116" s="319"/>
      <c r="C116" s="305"/>
      <c r="D116" s="316"/>
      <c r="E116" s="34" t="s">
        <v>16</v>
      </c>
      <c r="F116" s="32">
        <v>340</v>
      </c>
      <c r="G116" s="4">
        <v>375</v>
      </c>
      <c r="H116" s="8">
        <f t="shared" si="5"/>
        <v>0.90666666666666662</v>
      </c>
    </row>
    <row r="117" spans="1:8" ht="15.75" thickBot="1">
      <c r="A117" s="307"/>
      <c r="B117" s="320"/>
      <c r="C117" s="293"/>
      <c r="D117" s="315"/>
      <c r="E117" s="37" t="s">
        <v>79</v>
      </c>
      <c r="F117" s="37" t="s">
        <v>135</v>
      </c>
      <c r="G117" s="9"/>
      <c r="H117" s="10"/>
    </row>
    <row r="118" spans="1:8">
      <c r="A118" s="296">
        <v>41140</v>
      </c>
      <c r="B118" s="311" t="s">
        <v>217</v>
      </c>
      <c r="C118" s="299" t="s">
        <v>55</v>
      </c>
      <c r="D118" s="299" t="s">
        <v>38</v>
      </c>
      <c r="E118" s="14" t="s">
        <v>103</v>
      </c>
      <c r="F118" s="14">
        <v>341</v>
      </c>
      <c r="G118" s="14">
        <v>534</v>
      </c>
      <c r="H118" s="15">
        <f t="shared" ref="H118:H147" si="7">F118/G118</f>
        <v>0.63857677902621723</v>
      </c>
    </row>
    <row r="119" spans="1:8" ht="15.75" thickBot="1">
      <c r="A119" s="297"/>
      <c r="B119" s="312"/>
      <c r="C119" s="294"/>
      <c r="D119" s="294"/>
      <c r="E119" s="17" t="s">
        <v>22</v>
      </c>
      <c r="F119" s="17">
        <v>408</v>
      </c>
      <c r="G119" s="17">
        <v>534</v>
      </c>
      <c r="H119" s="21">
        <f t="shared" si="7"/>
        <v>0.7640449438202247</v>
      </c>
    </row>
    <row r="120" spans="1:8" ht="30.75" thickBot="1">
      <c r="A120" s="24">
        <v>41145</v>
      </c>
      <c r="B120" s="60" t="s">
        <v>223</v>
      </c>
      <c r="C120" s="25" t="s">
        <v>55</v>
      </c>
      <c r="D120" s="25" t="s">
        <v>63</v>
      </c>
      <c r="E120" s="25" t="s">
        <v>215</v>
      </c>
      <c r="F120" s="25">
        <v>190</v>
      </c>
      <c r="G120" s="25">
        <v>324</v>
      </c>
      <c r="H120" s="26">
        <f t="shared" si="7"/>
        <v>0.5864197530864198</v>
      </c>
    </row>
    <row r="121" spans="1:8">
      <c r="A121" s="306">
        <v>41154</v>
      </c>
      <c r="B121" s="318" t="s">
        <v>88</v>
      </c>
      <c r="C121" s="292" t="s">
        <v>55</v>
      </c>
      <c r="D121" s="299" t="s">
        <v>40</v>
      </c>
      <c r="E121" s="36" t="s">
        <v>16</v>
      </c>
      <c r="F121" s="31">
        <v>61</v>
      </c>
      <c r="G121" s="6">
        <v>367</v>
      </c>
      <c r="H121" s="7">
        <f t="shared" si="7"/>
        <v>0.16621253405994552</v>
      </c>
    </row>
    <row r="122" spans="1:8" ht="15.75" thickBot="1">
      <c r="A122" s="301"/>
      <c r="B122" s="317"/>
      <c r="C122" s="300"/>
      <c r="D122" s="295"/>
      <c r="E122" s="58" t="s">
        <v>169</v>
      </c>
      <c r="F122" s="59">
        <v>108</v>
      </c>
      <c r="G122" s="20">
        <v>367</v>
      </c>
      <c r="H122" s="21">
        <f t="shared" si="7"/>
        <v>0.29427792915531337</v>
      </c>
    </row>
    <row r="123" spans="1:8">
      <c r="A123" s="304"/>
      <c r="B123" s="319"/>
      <c r="C123" s="305"/>
      <c r="D123" s="314" t="s">
        <v>63</v>
      </c>
      <c r="E123" s="36" t="s">
        <v>19</v>
      </c>
      <c r="F123" s="31">
        <v>113</v>
      </c>
      <c r="G123" s="6">
        <v>374</v>
      </c>
      <c r="H123" s="7">
        <f t="shared" si="7"/>
        <v>0.30213903743315507</v>
      </c>
    </row>
    <row r="124" spans="1:8">
      <c r="A124" s="304"/>
      <c r="B124" s="319"/>
      <c r="C124" s="305"/>
      <c r="D124" s="316"/>
      <c r="E124" s="34" t="s">
        <v>21</v>
      </c>
      <c r="F124" s="32">
        <v>197</v>
      </c>
      <c r="G124" s="4">
        <v>374</v>
      </c>
      <c r="H124" s="8">
        <f t="shared" si="7"/>
        <v>0.5267379679144385</v>
      </c>
    </row>
    <row r="125" spans="1:8">
      <c r="A125" s="304"/>
      <c r="B125" s="319"/>
      <c r="C125" s="305"/>
      <c r="D125" s="316"/>
      <c r="E125" s="34" t="s">
        <v>215</v>
      </c>
      <c r="F125" s="32">
        <v>199</v>
      </c>
      <c r="G125" s="4">
        <v>374</v>
      </c>
      <c r="H125" s="8">
        <f t="shared" si="7"/>
        <v>0.53208556149732622</v>
      </c>
    </row>
    <row r="126" spans="1:8">
      <c r="A126" s="304"/>
      <c r="B126" s="319"/>
      <c r="C126" s="305"/>
      <c r="D126" s="316"/>
      <c r="E126" s="34" t="s">
        <v>22</v>
      </c>
      <c r="F126" s="32">
        <v>214</v>
      </c>
      <c r="G126" s="4">
        <v>374</v>
      </c>
      <c r="H126" s="8">
        <f t="shared" si="7"/>
        <v>0.57219251336898391</v>
      </c>
    </row>
    <row r="127" spans="1:8">
      <c r="A127" s="304"/>
      <c r="B127" s="319"/>
      <c r="C127" s="305"/>
      <c r="D127" s="316"/>
      <c r="E127" s="34" t="s">
        <v>30</v>
      </c>
      <c r="F127" s="32">
        <v>235</v>
      </c>
      <c r="G127" s="4">
        <v>374</v>
      </c>
      <c r="H127" s="8">
        <f t="shared" si="7"/>
        <v>0.62834224598930477</v>
      </c>
    </row>
    <row r="128" spans="1:8">
      <c r="A128" s="304"/>
      <c r="B128" s="319"/>
      <c r="C128" s="305"/>
      <c r="D128" s="316"/>
      <c r="E128" s="34" t="s">
        <v>52</v>
      </c>
      <c r="F128" s="32">
        <v>257</v>
      </c>
      <c r="G128" s="4">
        <v>374</v>
      </c>
      <c r="H128" s="8">
        <f t="shared" si="7"/>
        <v>0.68716577540106949</v>
      </c>
    </row>
    <row r="129" spans="1:8" ht="15.75" thickBot="1">
      <c r="A129" s="307"/>
      <c r="B129" s="320"/>
      <c r="C129" s="293"/>
      <c r="D129" s="315"/>
      <c r="E129" s="37" t="s">
        <v>97</v>
      </c>
      <c r="F129" s="37">
        <v>266</v>
      </c>
      <c r="G129" s="9">
        <v>374</v>
      </c>
      <c r="H129" s="10">
        <f t="shared" si="7"/>
        <v>0.71122994652406413</v>
      </c>
    </row>
    <row r="130" spans="1:8">
      <c r="A130" s="296">
        <v>41161</v>
      </c>
      <c r="B130" s="311" t="s">
        <v>89</v>
      </c>
      <c r="C130" s="299" t="s">
        <v>55</v>
      </c>
      <c r="D130" s="299" t="s">
        <v>38</v>
      </c>
      <c r="E130" s="36" t="s">
        <v>69</v>
      </c>
      <c r="F130" s="31">
        <v>21</v>
      </c>
      <c r="G130" s="6">
        <v>280</v>
      </c>
      <c r="H130" s="7">
        <f t="shared" si="7"/>
        <v>7.4999999999999997E-2</v>
      </c>
    </row>
    <row r="131" spans="1:8">
      <c r="A131" s="297"/>
      <c r="B131" s="312"/>
      <c r="C131" s="294"/>
      <c r="D131" s="294"/>
      <c r="E131" s="33" t="s">
        <v>19</v>
      </c>
      <c r="F131" s="32">
        <v>106</v>
      </c>
      <c r="G131" s="4">
        <v>280</v>
      </c>
      <c r="H131" s="8">
        <f t="shared" si="7"/>
        <v>0.37857142857142856</v>
      </c>
    </row>
    <row r="132" spans="1:8">
      <c r="A132" s="297"/>
      <c r="B132" s="312"/>
      <c r="C132" s="294"/>
      <c r="D132" s="294"/>
      <c r="E132" s="34" t="s">
        <v>45</v>
      </c>
      <c r="F132" s="32">
        <v>168</v>
      </c>
      <c r="G132" s="4">
        <v>280</v>
      </c>
      <c r="H132" s="8">
        <f t="shared" si="7"/>
        <v>0.6</v>
      </c>
    </row>
    <row r="133" spans="1:8">
      <c r="A133" s="297"/>
      <c r="B133" s="312"/>
      <c r="C133" s="294"/>
      <c r="D133" s="294"/>
      <c r="E133" s="34" t="s">
        <v>79</v>
      </c>
      <c r="F133" s="32">
        <v>222</v>
      </c>
      <c r="G133" s="4">
        <v>280</v>
      </c>
      <c r="H133" s="8">
        <f t="shared" si="7"/>
        <v>0.79285714285714282</v>
      </c>
    </row>
    <row r="134" spans="1:8" ht="15.75" thickBot="1">
      <c r="A134" s="297"/>
      <c r="B134" s="312"/>
      <c r="C134" s="294"/>
      <c r="D134" s="294"/>
      <c r="E134" s="34" t="s">
        <v>29</v>
      </c>
      <c r="F134" s="32">
        <v>245</v>
      </c>
      <c r="G134" s="4">
        <v>280</v>
      </c>
      <c r="H134" s="8">
        <f t="shared" si="7"/>
        <v>0.875</v>
      </c>
    </row>
    <row r="135" spans="1:8" ht="30.75" thickBot="1">
      <c r="A135" s="24">
        <v>41174</v>
      </c>
      <c r="B135" s="60" t="s">
        <v>218</v>
      </c>
      <c r="C135" s="25" t="s">
        <v>13</v>
      </c>
      <c r="D135" s="25">
        <v>45</v>
      </c>
      <c r="E135" s="25" t="s">
        <v>99</v>
      </c>
      <c r="F135" s="25">
        <v>127</v>
      </c>
      <c r="G135" s="25">
        <v>383</v>
      </c>
      <c r="H135" s="26">
        <f t="shared" si="7"/>
        <v>0.33159268929503916</v>
      </c>
    </row>
    <row r="136" spans="1:8" ht="15.75" thickBot="1">
      <c r="A136" s="68">
        <v>41174</v>
      </c>
      <c r="B136" s="318" t="s">
        <v>90</v>
      </c>
      <c r="C136" s="292" t="s">
        <v>55</v>
      </c>
      <c r="D136" s="12" t="s">
        <v>220</v>
      </c>
      <c r="E136" s="67" t="s">
        <v>219</v>
      </c>
      <c r="F136" s="31">
        <v>42</v>
      </c>
      <c r="G136" s="6">
        <v>632</v>
      </c>
      <c r="H136" s="7">
        <f>F136/G136</f>
        <v>6.6455696202531639E-2</v>
      </c>
    </row>
    <row r="137" spans="1:8">
      <c r="A137" s="297">
        <v>41175</v>
      </c>
      <c r="B137" s="319"/>
      <c r="C137" s="305"/>
      <c r="D137" s="314" t="s">
        <v>63</v>
      </c>
      <c r="E137" s="36" t="s">
        <v>26</v>
      </c>
      <c r="F137" s="31">
        <v>234</v>
      </c>
      <c r="G137" s="6">
        <v>986</v>
      </c>
      <c r="H137" s="7">
        <f>F137/G137</f>
        <v>0.23732251521298176</v>
      </c>
    </row>
    <row r="138" spans="1:8">
      <c r="A138" s="297"/>
      <c r="B138" s="319"/>
      <c r="C138" s="305"/>
      <c r="D138" s="316"/>
      <c r="E138" s="34" t="s">
        <v>21</v>
      </c>
      <c r="F138" s="32">
        <v>283</v>
      </c>
      <c r="G138" s="4">
        <v>986</v>
      </c>
      <c r="H138" s="8">
        <f>F138/G138</f>
        <v>0.2870182555780933</v>
      </c>
    </row>
    <row r="139" spans="1:8" ht="15.75" thickBot="1">
      <c r="A139" s="298"/>
      <c r="B139" s="320"/>
      <c r="C139" s="293"/>
      <c r="D139" s="315"/>
      <c r="E139" s="37" t="s">
        <v>97</v>
      </c>
      <c r="F139" s="37">
        <v>411</v>
      </c>
      <c r="G139" s="9">
        <v>986</v>
      </c>
      <c r="H139" s="10">
        <f>F139/G139</f>
        <v>0.41683569979716023</v>
      </c>
    </row>
    <row r="140" spans="1:8">
      <c r="A140" s="306">
        <v>41175</v>
      </c>
      <c r="B140" s="318" t="s">
        <v>149</v>
      </c>
      <c r="C140" s="292" t="s">
        <v>55</v>
      </c>
      <c r="D140" s="299" t="s">
        <v>40</v>
      </c>
      <c r="E140" s="36" t="s">
        <v>48</v>
      </c>
      <c r="F140" s="31">
        <v>43</v>
      </c>
      <c r="G140" s="6">
        <v>201</v>
      </c>
      <c r="H140" s="7">
        <f t="shared" si="7"/>
        <v>0.21393034825870647</v>
      </c>
    </row>
    <row r="141" spans="1:8">
      <c r="A141" s="301"/>
      <c r="B141" s="317"/>
      <c r="C141" s="300"/>
      <c r="D141" s="294"/>
      <c r="E141" s="39" t="s">
        <v>170</v>
      </c>
      <c r="F141" s="40">
        <v>52</v>
      </c>
      <c r="G141" s="14">
        <v>201</v>
      </c>
      <c r="H141" s="15">
        <f t="shared" si="7"/>
        <v>0.25870646766169153</v>
      </c>
    </row>
    <row r="142" spans="1:8">
      <c r="A142" s="301"/>
      <c r="B142" s="317"/>
      <c r="C142" s="300"/>
      <c r="D142" s="294"/>
      <c r="E142" s="39" t="s">
        <v>84</v>
      </c>
      <c r="F142" s="40">
        <v>56</v>
      </c>
      <c r="G142" s="14">
        <v>201</v>
      </c>
      <c r="H142" s="15">
        <f t="shared" si="7"/>
        <v>0.27860696517412936</v>
      </c>
    </row>
    <row r="143" spans="1:8" ht="15.75" thickBot="1">
      <c r="A143" s="301"/>
      <c r="B143" s="317"/>
      <c r="C143" s="300"/>
      <c r="D143" s="294"/>
      <c r="E143" s="34" t="s">
        <v>194</v>
      </c>
      <c r="F143" s="32">
        <v>87</v>
      </c>
      <c r="G143" s="14">
        <v>201</v>
      </c>
      <c r="H143" s="8">
        <f t="shared" si="7"/>
        <v>0.43283582089552236</v>
      </c>
    </row>
    <row r="144" spans="1:8">
      <c r="A144" s="304"/>
      <c r="B144" s="319"/>
      <c r="C144" s="305"/>
      <c r="D144" s="314" t="s">
        <v>63</v>
      </c>
      <c r="E144" s="36" t="s">
        <v>103</v>
      </c>
      <c r="F144" s="31">
        <v>74</v>
      </c>
      <c r="G144" s="6">
        <v>184</v>
      </c>
      <c r="H144" s="7">
        <f t="shared" si="7"/>
        <v>0.40217391304347827</v>
      </c>
    </row>
    <row r="145" spans="1:8">
      <c r="A145" s="304"/>
      <c r="B145" s="319"/>
      <c r="C145" s="305"/>
      <c r="D145" s="316"/>
      <c r="E145" s="34" t="s">
        <v>22</v>
      </c>
      <c r="F145" s="32">
        <v>102</v>
      </c>
      <c r="G145" s="4">
        <v>184</v>
      </c>
      <c r="H145" s="8">
        <f t="shared" si="7"/>
        <v>0.55434782608695654</v>
      </c>
    </row>
    <row r="146" spans="1:8">
      <c r="A146" s="304"/>
      <c r="B146" s="319"/>
      <c r="C146" s="305"/>
      <c r="D146" s="316"/>
      <c r="E146" s="34" t="s">
        <v>215</v>
      </c>
      <c r="F146" s="32">
        <v>119</v>
      </c>
      <c r="G146" s="4">
        <v>184</v>
      </c>
      <c r="H146" s="8">
        <f t="shared" si="7"/>
        <v>0.64673913043478259</v>
      </c>
    </row>
    <row r="147" spans="1:8" ht="15.75" thickBot="1">
      <c r="A147" s="307"/>
      <c r="B147" s="320"/>
      <c r="C147" s="293"/>
      <c r="D147" s="315"/>
      <c r="E147" s="37" t="s">
        <v>30</v>
      </c>
      <c r="F147" s="35">
        <v>136</v>
      </c>
      <c r="G147" s="9">
        <v>184</v>
      </c>
      <c r="H147" s="10">
        <f t="shared" si="7"/>
        <v>0.73913043478260865</v>
      </c>
    </row>
    <row r="148" spans="1:8" ht="15.75" thickBot="1">
      <c r="A148" s="24">
        <v>41195</v>
      </c>
      <c r="B148" s="60" t="s">
        <v>224</v>
      </c>
      <c r="C148" s="25" t="s">
        <v>13</v>
      </c>
      <c r="D148" s="25">
        <v>23</v>
      </c>
      <c r="E148" s="25" t="s">
        <v>16</v>
      </c>
      <c r="F148" s="25">
        <v>40</v>
      </c>
      <c r="G148" s="25">
        <v>71</v>
      </c>
      <c r="H148" s="26">
        <f t="shared" ref="H148:H154" si="8">F148/G148</f>
        <v>0.56338028169014087</v>
      </c>
    </row>
    <row r="149" spans="1:8" ht="15.75" thickBot="1">
      <c r="A149" s="24">
        <v>41217</v>
      </c>
      <c r="B149" s="60" t="s">
        <v>161</v>
      </c>
      <c r="C149" s="25" t="s">
        <v>128</v>
      </c>
      <c r="D149" s="25">
        <v>10.6</v>
      </c>
      <c r="E149" s="25" t="s">
        <v>97</v>
      </c>
      <c r="F149" s="25">
        <v>110</v>
      </c>
      <c r="G149" s="25">
        <v>397</v>
      </c>
      <c r="H149" s="26">
        <f t="shared" si="8"/>
        <v>0.2770780856423174</v>
      </c>
    </row>
    <row r="150" spans="1:8" ht="15.75" thickBot="1">
      <c r="A150" s="24">
        <v>41217</v>
      </c>
      <c r="B150" s="60" t="s">
        <v>225</v>
      </c>
      <c r="C150" s="25" t="s">
        <v>13</v>
      </c>
      <c r="D150" s="25">
        <v>8</v>
      </c>
      <c r="E150" s="25" t="s">
        <v>16</v>
      </c>
      <c r="F150" s="25">
        <v>29</v>
      </c>
      <c r="G150" s="25">
        <v>129</v>
      </c>
      <c r="H150" s="26">
        <f t="shared" si="8"/>
        <v>0.22480620155038761</v>
      </c>
    </row>
    <row r="151" spans="1:8" ht="15.75" thickBot="1">
      <c r="A151" s="24">
        <v>41224</v>
      </c>
      <c r="B151" s="60" t="s">
        <v>226</v>
      </c>
      <c r="C151" s="25" t="s">
        <v>13</v>
      </c>
      <c r="D151" s="25">
        <v>8</v>
      </c>
      <c r="E151" s="25" t="s">
        <v>97</v>
      </c>
      <c r="F151" s="25">
        <v>29</v>
      </c>
      <c r="G151" s="25">
        <v>38</v>
      </c>
      <c r="H151" s="26">
        <f t="shared" si="8"/>
        <v>0.76315789473684215</v>
      </c>
    </row>
    <row r="152" spans="1:8">
      <c r="A152" s="296">
        <v>41224</v>
      </c>
      <c r="B152" s="311" t="s">
        <v>7</v>
      </c>
      <c r="C152" s="299" t="s">
        <v>172</v>
      </c>
      <c r="D152" s="308">
        <v>18</v>
      </c>
      <c r="E152" s="6" t="s">
        <v>227</v>
      </c>
      <c r="F152" s="6">
        <v>12</v>
      </c>
      <c r="G152" s="6">
        <v>72</v>
      </c>
      <c r="H152" s="7">
        <f t="shared" si="8"/>
        <v>0.16666666666666666</v>
      </c>
    </row>
    <row r="153" spans="1:8">
      <c r="A153" s="297"/>
      <c r="B153" s="312"/>
      <c r="C153" s="294"/>
      <c r="D153" s="309"/>
      <c r="E153" s="4" t="s">
        <v>228</v>
      </c>
      <c r="F153" s="4">
        <v>13</v>
      </c>
      <c r="G153" s="4">
        <v>72</v>
      </c>
      <c r="H153" s="8">
        <f t="shared" si="8"/>
        <v>0.18055555555555555</v>
      </c>
    </row>
    <row r="154" spans="1:8">
      <c r="A154" s="297"/>
      <c r="B154" s="312"/>
      <c r="C154" s="294"/>
      <c r="D154" s="309"/>
      <c r="E154" s="17" t="s">
        <v>229</v>
      </c>
      <c r="F154" s="17">
        <v>51</v>
      </c>
      <c r="G154" s="17">
        <v>72</v>
      </c>
      <c r="H154" s="18">
        <f t="shared" si="8"/>
        <v>0.70833333333333337</v>
      </c>
    </row>
    <row r="155" spans="1:8" ht="15.75" thickBot="1">
      <c r="A155" s="298"/>
      <c r="B155" s="313"/>
      <c r="C155" s="295"/>
      <c r="D155" s="310"/>
      <c r="E155" s="9" t="s">
        <v>230</v>
      </c>
      <c r="F155" s="9" t="s">
        <v>231</v>
      </c>
      <c r="G155" s="9">
        <v>72</v>
      </c>
      <c r="H155" s="10"/>
    </row>
    <row r="156" spans="1:8" ht="30.75" thickBot="1">
      <c r="A156" s="24">
        <v>41231</v>
      </c>
      <c r="B156" s="60" t="s">
        <v>232</v>
      </c>
      <c r="C156" s="25" t="s">
        <v>51</v>
      </c>
      <c r="D156" s="25">
        <v>42.195</v>
      </c>
      <c r="E156" s="25" t="s">
        <v>69</v>
      </c>
      <c r="F156" s="25">
        <v>485</v>
      </c>
      <c r="G156" s="25">
        <v>7781</v>
      </c>
      <c r="H156" s="26">
        <f>F156/G156</f>
        <v>6.233131988176327E-2</v>
      </c>
    </row>
    <row r="157" spans="1:8">
      <c r="A157" s="306">
        <v>41238</v>
      </c>
      <c r="B157" s="318" t="s">
        <v>98</v>
      </c>
      <c r="C157" s="292" t="s">
        <v>13</v>
      </c>
      <c r="D157" s="299">
        <v>9.6</v>
      </c>
      <c r="E157" s="36" t="s">
        <v>19</v>
      </c>
      <c r="F157" s="31">
        <v>9</v>
      </c>
      <c r="G157" s="6">
        <v>253</v>
      </c>
      <c r="H157" s="7">
        <f t="shared" ref="H157:H166" si="9">F157/G157</f>
        <v>3.5573122529644272E-2</v>
      </c>
    </row>
    <row r="158" spans="1:8" ht="15.75" thickBot="1">
      <c r="A158" s="301"/>
      <c r="B158" s="317"/>
      <c r="C158" s="300"/>
      <c r="D158" s="294"/>
      <c r="E158" s="39" t="s">
        <v>97</v>
      </c>
      <c r="F158" s="40">
        <v>31</v>
      </c>
      <c r="G158" s="14">
        <v>253</v>
      </c>
      <c r="H158" s="15">
        <f t="shared" si="9"/>
        <v>0.1225296442687747</v>
      </c>
    </row>
    <row r="159" spans="1:8">
      <c r="A159" s="304"/>
      <c r="B159" s="319"/>
      <c r="C159" s="305"/>
      <c r="D159" s="314">
        <v>16.5</v>
      </c>
      <c r="E159" s="36" t="s">
        <v>169</v>
      </c>
      <c r="F159" s="31">
        <v>66</v>
      </c>
      <c r="G159" s="6">
        <v>581</v>
      </c>
      <c r="H159" s="7">
        <f t="shared" si="9"/>
        <v>0.11359724612736662</v>
      </c>
    </row>
    <row r="160" spans="1:8">
      <c r="A160" s="304"/>
      <c r="B160" s="319"/>
      <c r="C160" s="305"/>
      <c r="D160" s="316"/>
      <c r="E160" s="34" t="s">
        <v>16</v>
      </c>
      <c r="F160" s="32">
        <v>135</v>
      </c>
      <c r="G160" s="4">
        <v>581</v>
      </c>
      <c r="H160" s="8">
        <f t="shared" si="9"/>
        <v>0.23235800344234078</v>
      </c>
    </row>
    <row r="161" spans="1:8">
      <c r="A161" s="304"/>
      <c r="B161" s="319"/>
      <c r="C161" s="305"/>
      <c r="D161" s="316"/>
      <c r="E161" s="34" t="s">
        <v>215</v>
      </c>
      <c r="F161" s="32">
        <v>202</v>
      </c>
      <c r="G161" s="4">
        <v>581</v>
      </c>
      <c r="H161" s="8">
        <f t="shared" si="9"/>
        <v>0.34767641996557658</v>
      </c>
    </row>
    <row r="162" spans="1:8">
      <c r="A162" s="304"/>
      <c r="B162" s="319"/>
      <c r="C162" s="305"/>
      <c r="D162" s="316"/>
      <c r="E162" s="34" t="s">
        <v>29</v>
      </c>
      <c r="F162" s="32">
        <v>207</v>
      </c>
      <c r="G162" s="4">
        <v>581</v>
      </c>
      <c r="H162" s="8">
        <f t="shared" si="9"/>
        <v>0.35628227194492257</v>
      </c>
    </row>
    <row r="163" spans="1:8">
      <c r="A163" s="304"/>
      <c r="B163" s="319"/>
      <c r="C163" s="305"/>
      <c r="D163" s="316"/>
      <c r="E163" s="34" t="s">
        <v>30</v>
      </c>
      <c r="F163" s="32">
        <v>223</v>
      </c>
      <c r="G163" s="4">
        <v>581</v>
      </c>
      <c r="H163" s="8">
        <f t="shared" si="9"/>
        <v>0.38382099827882959</v>
      </c>
    </row>
    <row r="164" spans="1:8" ht="15.75" thickBot="1">
      <c r="A164" s="307"/>
      <c r="B164" s="320"/>
      <c r="C164" s="293"/>
      <c r="D164" s="315"/>
      <c r="E164" s="37" t="s">
        <v>45</v>
      </c>
      <c r="F164" s="37">
        <v>226</v>
      </c>
      <c r="G164" s="9">
        <v>581</v>
      </c>
      <c r="H164" s="10">
        <f t="shared" si="9"/>
        <v>0.3889845094664372</v>
      </c>
    </row>
    <row r="165" spans="1:8">
      <c r="A165" s="296">
        <v>41267</v>
      </c>
      <c r="B165" s="311" t="s">
        <v>92</v>
      </c>
      <c r="C165" s="299" t="s">
        <v>128</v>
      </c>
      <c r="D165" s="299">
        <v>10</v>
      </c>
      <c r="E165" s="6" t="s">
        <v>97</v>
      </c>
      <c r="F165" s="6">
        <v>60</v>
      </c>
      <c r="G165" s="6">
        <v>426</v>
      </c>
      <c r="H165" s="7">
        <f t="shared" si="9"/>
        <v>0.14084507042253522</v>
      </c>
    </row>
    <row r="166" spans="1:8" ht="15.75" thickBot="1">
      <c r="A166" s="298"/>
      <c r="B166" s="313"/>
      <c r="C166" s="295"/>
      <c r="D166" s="295"/>
      <c r="E166" s="9" t="s">
        <v>30</v>
      </c>
      <c r="F166" s="9">
        <v>175</v>
      </c>
      <c r="G166" s="9">
        <v>426</v>
      </c>
      <c r="H166" s="28">
        <f t="shared" si="9"/>
        <v>0.41079812206572769</v>
      </c>
    </row>
  </sheetData>
  <mergeCells count="116">
    <mergeCell ref="C61:C62"/>
    <mergeCell ref="D68:D70"/>
    <mergeCell ref="D71:D72"/>
    <mergeCell ref="D77:D80"/>
    <mergeCell ref="A47:A60"/>
    <mergeCell ref="B47:B60"/>
    <mergeCell ref="C47:C60"/>
    <mergeCell ref="D47:D60"/>
    <mergeCell ref="A61:A62"/>
    <mergeCell ref="B61:B62"/>
    <mergeCell ref="A64:A66"/>
    <mergeCell ref="C64:C66"/>
    <mergeCell ref="A74:A76"/>
    <mergeCell ref="B74:B76"/>
    <mergeCell ref="C74:C76"/>
    <mergeCell ref="A68:A70"/>
    <mergeCell ref="A71:A73"/>
    <mergeCell ref="C68:C70"/>
    <mergeCell ref="B68:B70"/>
    <mergeCell ref="B71:B73"/>
    <mergeCell ref="C71:C73"/>
    <mergeCell ref="B64:B66"/>
    <mergeCell ref="D64:D66"/>
    <mergeCell ref="D24:D26"/>
    <mergeCell ref="D44:D45"/>
    <mergeCell ref="C24:C26"/>
    <mergeCell ref="A24:A26"/>
    <mergeCell ref="B24:B26"/>
    <mergeCell ref="C16:C19"/>
    <mergeCell ref="A21:A22"/>
    <mergeCell ref="A1:E1"/>
    <mergeCell ref="A5:A11"/>
    <mergeCell ref="B5:B11"/>
    <mergeCell ref="C5:C11"/>
    <mergeCell ref="D5:D9"/>
    <mergeCell ref="D10:D11"/>
    <mergeCell ref="D16:D19"/>
    <mergeCell ref="C21:C22"/>
    <mergeCell ref="D21:D22"/>
    <mergeCell ref="A13:A14"/>
    <mergeCell ref="B13:B14"/>
    <mergeCell ref="C13:C14"/>
    <mergeCell ref="A16:A19"/>
    <mergeCell ref="B16:B19"/>
    <mergeCell ref="B21:B22"/>
    <mergeCell ref="B38:B40"/>
    <mergeCell ref="C44:C45"/>
    <mergeCell ref="C28:C35"/>
    <mergeCell ref="D28:D35"/>
    <mergeCell ref="C38:C40"/>
    <mergeCell ref="B44:B45"/>
    <mergeCell ref="A44:A45"/>
    <mergeCell ref="A28:A35"/>
    <mergeCell ref="B28:B35"/>
    <mergeCell ref="D42:D43"/>
    <mergeCell ref="A38:A40"/>
    <mergeCell ref="D38:D40"/>
    <mergeCell ref="A42:A43"/>
    <mergeCell ref="B42:B43"/>
    <mergeCell ref="C42:C43"/>
    <mergeCell ref="D93:D100"/>
    <mergeCell ref="A93:A100"/>
    <mergeCell ref="B93:B100"/>
    <mergeCell ref="C93:C100"/>
    <mergeCell ref="D74:D76"/>
    <mergeCell ref="A84:A92"/>
    <mergeCell ref="B84:B92"/>
    <mergeCell ref="C84:C92"/>
    <mergeCell ref="D85:D92"/>
    <mergeCell ref="A81:A82"/>
    <mergeCell ref="B81:B82"/>
    <mergeCell ref="C81:C82"/>
    <mergeCell ref="D81:D82"/>
    <mergeCell ref="A77:A80"/>
    <mergeCell ref="B77:B80"/>
    <mergeCell ref="C77:C80"/>
    <mergeCell ref="A130:A134"/>
    <mergeCell ref="B130:B134"/>
    <mergeCell ref="C130:C134"/>
    <mergeCell ref="D130:D134"/>
    <mergeCell ref="B136:B139"/>
    <mergeCell ref="A106:A117"/>
    <mergeCell ref="C106:C117"/>
    <mergeCell ref="D112:D117"/>
    <mergeCell ref="D106:D111"/>
    <mergeCell ref="B106:B117"/>
    <mergeCell ref="A121:A129"/>
    <mergeCell ref="B121:B129"/>
    <mergeCell ref="C121:C129"/>
    <mergeCell ref="D121:D122"/>
    <mergeCell ref="D123:D129"/>
    <mergeCell ref="B118:B119"/>
    <mergeCell ref="C118:C119"/>
    <mergeCell ref="D118:D119"/>
    <mergeCell ref="A118:A119"/>
    <mergeCell ref="C152:C155"/>
    <mergeCell ref="D152:D155"/>
    <mergeCell ref="A165:A166"/>
    <mergeCell ref="B165:B166"/>
    <mergeCell ref="C165:C166"/>
    <mergeCell ref="D165:D166"/>
    <mergeCell ref="C136:C139"/>
    <mergeCell ref="D137:D139"/>
    <mergeCell ref="A137:A139"/>
    <mergeCell ref="A157:A164"/>
    <mergeCell ref="B157:B164"/>
    <mergeCell ref="C157:C164"/>
    <mergeCell ref="D157:D158"/>
    <mergeCell ref="D159:D164"/>
    <mergeCell ref="A152:A155"/>
    <mergeCell ref="B152:B155"/>
    <mergeCell ref="A140:A147"/>
    <mergeCell ref="B140:B147"/>
    <mergeCell ref="C140:C147"/>
    <mergeCell ref="D140:D143"/>
    <mergeCell ref="D144:D147"/>
  </mergeCells>
  <phoneticPr fontId="6" type="noConversion"/>
  <conditionalFormatting sqref="C4:D5 D10 C12:D16 C21:D21 C46:C61 C64:C74 D46:D74 C77:D81 C63:D66 C83:C84 D83:D85 C23:D44 C101:D105 C106:C117 D106 D112:D117 C118:D118 C122:C129 C121:D121 D123:D129 C93:D93 C130:D130 C135:D139 C140:C147 D140 D144:D147 C120 C159:C164 C148:D158">
    <cfRule type="containsText" dxfId="47" priority="96" stopIfTrue="1" operator="containsText" text="Duathlon">
      <formula>NOT(ISERROR(SEARCH("Duathlon",C4)))</formula>
    </cfRule>
    <cfRule type="containsText" dxfId="46" priority="97" stopIfTrue="1" operator="containsText" text="Triathlon">
      <formula>NOT(ISERROR(SEARCH("Triathlon",C4)))</formula>
    </cfRule>
    <cfRule type="containsText" dxfId="45" priority="98" stopIfTrue="1" operator="containsText" text="Trail">
      <formula>NOT(ISERROR(SEARCH("Trail",C4)))</formula>
    </cfRule>
  </conditionalFormatting>
  <conditionalFormatting sqref="H4:H164">
    <cfRule type="cellIs" dxfId="44" priority="95" stopIfTrue="1" operator="lessThan">
      <formula>0.2</formula>
    </cfRule>
  </conditionalFormatting>
  <conditionalFormatting sqref="D159:D164">
    <cfRule type="containsText" dxfId="43" priority="6" stopIfTrue="1" operator="containsText" text="Duathlon">
      <formula>NOT(ISERROR(SEARCH("Duathlon",D159)))</formula>
    </cfRule>
    <cfRule type="containsText" dxfId="42" priority="7" stopIfTrue="1" operator="containsText" text="Triathlon">
      <formula>NOT(ISERROR(SEARCH("Triathlon",D159)))</formula>
    </cfRule>
    <cfRule type="containsText" dxfId="41" priority="8" stopIfTrue="1" operator="containsText" text="Trail">
      <formula>NOT(ISERROR(SEARCH("Trail",D159)))</formula>
    </cfRule>
  </conditionalFormatting>
  <conditionalFormatting sqref="C165:D165">
    <cfRule type="containsText" dxfId="40" priority="2" stopIfTrue="1" operator="containsText" text="Duathlon">
      <formula>NOT(ISERROR(SEARCH("Duathlon",C165)))</formula>
    </cfRule>
    <cfRule type="containsText" dxfId="39" priority="3" stopIfTrue="1" operator="containsText" text="Triathlon">
      <formula>NOT(ISERROR(SEARCH("Triathlon",C165)))</formula>
    </cfRule>
    <cfRule type="containsText" dxfId="38" priority="4" stopIfTrue="1" operator="containsText" text="Trail">
      <formula>NOT(ISERROR(SEARCH("Trail",C165)))</formula>
    </cfRule>
  </conditionalFormatting>
  <conditionalFormatting sqref="H165:H166">
    <cfRule type="cellIs" dxfId="37" priority="1" stopIfTrue="1" operator="lessThan">
      <formula>0.2</formula>
    </cfRule>
  </conditionalFormatting>
  <pageMargins left="0.68" right="0.16" top="0.12" bottom="0.19" header="0.12" footer="0.12"/>
  <pageSetup paperSize="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1"/>
  <sheetViews>
    <sheetView workbookViewId="0">
      <selection activeCell="G1" sqref="G1"/>
    </sheetView>
  </sheetViews>
  <sheetFormatPr baseColWidth="10" defaultRowHeight="15"/>
  <cols>
    <col min="1" max="1" width="10.7109375" style="1" bestFit="1" customWidth="1"/>
    <col min="2" max="2" width="15.7109375" style="46" bestFit="1" customWidth="1"/>
    <col min="3" max="3" width="11.5703125" style="1" customWidth="1"/>
    <col min="4" max="4" width="11.28515625" style="1" bestFit="1" customWidth="1"/>
    <col min="5" max="5" width="49.85546875" style="1" bestFit="1" customWidth="1"/>
    <col min="6" max="6" width="5.7109375" style="1" bestFit="1" customWidth="1"/>
    <col min="7" max="7" width="11.42578125" style="1"/>
    <col min="8" max="8" width="7.7109375" style="1" bestFit="1" customWidth="1"/>
    <col min="9" max="9" width="11.42578125" style="1"/>
    <col min="10" max="10" width="14.7109375" style="1" bestFit="1" customWidth="1"/>
    <col min="11" max="16384" width="11.42578125" style="1"/>
  </cols>
  <sheetData>
    <row r="1" spans="1:15" ht="31.5">
      <c r="A1" s="335" t="s">
        <v>369</v>
      </c>
      <c r="B1" s="335"/>
      <c r="C1" s="335"/>
      <c r="D1" s="335"/>
      <c r="E1" s="335"/>
      <c r="H1" s="3"/>
      <c r="K1" s="1">
        <v>2013</v>
      </c>
      <c r="L1" s="1" t="s">
        <v>254</v>
      </c>
    </row>
    <row r="2" spans="1:15" ht="15.75" thickBot="1">
      <c r="A2" s="2"/>
      <c r="H2" s="3"/>
      <c r="J2" s="1" t="s">
        <v>55</v>
      </c>
      <c r="K2" s="1">
        <f>COUNTIF($C$4:$D$228,J2)</f>
        <v>23</v>
      </c>
      <c r="L2" s="1">
        <f>COUNTIF('2012'!$C$148:$C$169,J2)</f>
        <v>0</v>
      </c>
    </row>
    <row r="3" spans="1:15" ht="15.75" thickBot="1">
      <c r="A3" s="24" t="s">
        <v>1</v>
      </c>
      <c r="B3" s="53" t="s">
        <v>3</v>
      </c>
      <c r="C3" s="25" t="s">
        <v>2</v>
      </c>
      <c r="D3" s="25" t="s">
        <v>14</v>
      </c>
      <c r="E3" s="25" t="s">
        <v>4</v>
      </c>
      <c r="F3" s="25" t="s">
        <v>5</v>
      </c>
      <c r="G3" s="25" t="s">
        <v>136</v>
      </c>
      <c r="H3" s="26" t="s">
        <v>34</v>
      </c>
      <c r="J3" s="1" t="s">
        <v>13</v>
      </c>
      <c r="K3" s="1">
        <f t="shared" ref="K3:K10" si="0">COUNTIF($C$4:$D$228,J3)</f>
        <v>10</v>
      </c>
      <c r="L3" s="1">
        <f>COUNTIF('2012'!$C$148:$C$169,J3)</f>
        <v>4</v>
      </c>
    </row>
    <row r="4" spans="1:15" ht="15.75" thickBot="1">
      <c r="A4" s="19">
        <v>41287</v>
      </c>
      <c r="B4" s="51" t="s">
        <v>171</v>
      </c>
      <c r="C4" s="20" t="s">
        <v>172</v>
      </c>
      <c r="D4" s="20">
        <v>21</v>
      </c>
      <c r="E4" s="20" t="s">
        <v>287</v>
      </c>
      <c r="F4" s="20">
        <v>78</v>
      </c>
      <c r="G4" s="20">
        <v>103</v>
      </c>
      <c r="H4" s="21">
        <f t="shared" ref="H4:H67" si="1">F4/G4</f>
        <v>0.75728155339805825</v>
      </c>
      <c r="J4" s="1" t="s">
        <v>37</v>
      </c>
      <c r="K4" s="1">
        <f t="shared" si="0"/>
        <v>1</v>
      </c>
      <c r="L4" s="1">
        <f>COUNTIF('2012'!$C$148:$C$169,J4)</f>
        <v>0</v>
      </c>
    </row>
    <row r="5" spans="1:15">
      <c r="A5" s="306">
        <v>41294</v>
      </c>
      <c r="B5" s="318" t="s">
        <v>23</v>
      </c>
      <c r="C5" s="292" t="s">
        <v>172</v>
      </c>
      <c r="D5" s="6">
        <v>12</v>
      </c>
      <c r="E5" s="6" t="s">
        <v>233</v>
      </c>
      <c r="F5" s="6">
        <v>25</v>
      </c>
      <c r="G5" s="6">
        <v>37</v>
      </c>
      <c r="H5" s="7">
        <f t="shared" si="1"/>
        <v>0.67567567567567566</v>
      </c>
      <c r="J5" s="1" t="s">
        <v>172</v>
      </c>
      <c r="K5" s="1">
        <f t="shared" si="0"/>
        <v>4</v>
      </c>
      <c r="L5" s="1">
        <f>COUNTIF('2012'!$C$148:$C$169,J5)</f>
        <v>1</v>
      </c>
    </row>
    <row r="6" spans="1:15">
      <c r="A6" s="297"/>
      <c r="B6" s="312"/>
      <c r="C6" s="294"/>
      <c r="D6" s="303">
        <v>18</v>
      </c>
      <c r="E6" s="20" t="s">
        <v>234</v>
      </c>
      <c r="F6" s="20">
        <v>7</v>
      </c>
      <c r="G6" s="20">
        <v>70</v>
      </c>
      <c r="H6" s="21">
        <f t="shared" si="1"/>
        <v>0.1</v>
      </c>
      <c r="J6" s="1" t="s">
        <v>128</v>
      </c>
      <c r="K6" s="1">
        <f t="shared" si="0"/>
        <v>4</v>
      </c>
      <c r="L6" s="1">
        <f>COUNTIF('2012'!$C$148:$C$169,J6)</f>
        <v>2</v>
      </c>
    </row>
    <row r="7" spans="1:15" ht="15.75" thickBot="1">
      <c r="A7" s="307"/>
      <c r="B7" s="320"/>
      <c r="C7" s="293"/>
      <c r="D7" s="295"/>
      <c r="E7" s="9" t="s">
        <v>235</v>
      </c>
      <c r="F7" s="9">
        <v>31</v>
      </c>
      <c r="G7" s="9">
        <v>70</v>
      </c>
      <c r="H7" s="10">
        <f t="shared" si="1"/>
        <v>0.44285714285714284</v>
      </c>
      <c r="J7" s="1" t="s">
        <v>145</v>
      </c>
      <c r="K7" s="1">
        <f t="shared" si="0"/>
        <v>0</v>
      </c>
      <c r="L7" s="1">
        <f>COUNTIF('2012'!$C$148:$C$169,J7)</f>
        <v>0</v>
      </c>
    </row>
    <row r="8" spans="1:15">
      <c r="A8" s="296">
        <v>41301</v>
      </c>
      <c r="B8" s="311" t="s">
        <v>25</v>
      </c>
      <c r="C8" s="336" t="s">
        <v>13</v>
      </c>
      <c r="D8" s="332">
        <v>12</v>
      </c>
      <c r="E8" s="6" t="s">
        <v>236</v>
      </c>
      <c r="F8" s="6">
        <v>18</v>
      </c>
      <c r="G8" s="6">
        <v>490</v>
      </c>
      <c r="H8" s="7">
        <f t="shared" si="1"/>
        <v>3.6734693877551024E-2</v>
      </c>
      <c r="J8" s="1" t="s">
        <v>51</v>
      </c>
      <c r="K8" s="1">
        <f t="shared" si="0"/>
        <v>0</v>
      </c>
      <c r="L8" s="1">
        <f>COUNTIF('2012'!$C$148:$C$169,J8)</f>
        <v>1</v>
      </c>
    </row>
    <row r="9" spans="1:15">
      <c r="A9" s="297"/>
      <c r="B9" s="312"/>
      <c r="C9" s="337"/>
      <c r="D9" s="333"/>
      <c r="E9" s="14" t="s">
        <v>169</v>
      </c>
      <c r="F9" s="14">
        <v>33</v>
      </c>
      <c r="G9" s="14">
        <v>490</v>
      </c>
      <c r="H9" s="15">
        <f t="shared" si="1"/>
        <v>6.7346938775510207E-2</v>
      </c>
      <c r="J9" s="1" t="s">
        <v>209</v>
      </c>
      <c r="K9" s="1">
        <f t="shared" si="0"/>
        <v>0</v>
      </c>
      <c r="L9" s="1">
        <f>COUNTIF('2012'!$C$148:$C$169,J9)</f>
        <v>0</v>
      </c>
    </row>
    <row r="10" spans="1:15" ht="15.75" thickBot="1">
      <c r="A10" s="297"/>
      <c r="B10" s="312"/>
      <c r="C10" s="337"/>
      <c r="D10" s="334"/>
      <c r="E10" s="14" t="s">
        <v>97</v>
      </c>
      <c r="F10" s="14">
        <v>40</v>
      </c>
      <c r="G10" s="14">
        <v>490</v>
      </c>
      <c r="H10" s="15">
        <f t="shared" si="1"/>
        <v>8.1632653061224483E-2</v>
      </c>
      <c r="J10" s="1" t="s">
        <v>288</v>
      </c>
      <c r="K10" s="1">
        <f t="shared" si="0"/>
        <v>1</v>
      </c>
      <c r="L10" s="1">
        <f>COUNTIF('2012'!$C$148:$C$169,J10)</f>
        <v>0</v>
      </c>
    </row>
    <row r="11" spans="1:15">
      <c r="A11" s="297"/>
      <c r="B11" s="312"/>
      <c r="C11" s="337"/>
      <c r="D11" s="332">
        <v>22</v>
      </c>
      <c r="E11" s="6" t="s">
        <v>26</v>
      </c>
      <c r="F11" s="6">
        <v>20</v>
      </c>
      <c r="G11" s="6">
        <v>427</v>
      </c>
      <c r="H11" s="7">
        <f t="shared" si="1"/>
        <v>4.6838407494145202E-2</v>
      </c>
    </row>
    <row r="12" spans="1:15" ht="15.75" thickBot="1">
      <c r="A12" s="298"/>
      <c r="B12" s="313"/>
      <c r="C12" s="338"/>
      <c r="D12" s="334"/>
      <c r="E12" s="9" t="s">
        <v>215</v>
      </c>
      <c r="F12" s="9">
        <v>100</v>
      </c>
      <c r="G12" s="9">
        <v>427</v>
      </c>
      <c r="H12" s="10">
        <f t="shared" si="1"/>
        <v>0.23419203747072601</v>
      </c>
      <c r="L12" s="1" t="s">
        <v>155</v>
      </c>
      <c r="M12" s="1" t="s">
        <v>156</v>
      </c>
      <c r="N12" s="1" t="s">
        <v>254</v>
      </c>
      <c r="O12" s="1" t="s">
        <v>157</v>
      </c>
    </row>
    <row r="13" spans="1:15" ht="15.75" thickBot="1">
      <c r="A13" s="24">
        <v>41308</v>
      </c>
      <c r="B13" s="53" t="s">
        <v>237</v>
      </c>
      <c r="C13" s="25" t="s">
        <v>128</v>
      </c>
      <c r="D13" s="25">
        <v>10</v>
      </c>
      <c r="E13" s="25" t="s">
        <v>19</v>
      </c>
      <c r="F13" s="25">
        <v>37</v>
      </c>
      <c r="G13" s="25">
        <v>387</v>
      </c>
      <c r="H13" s="26">
        <f>F13/G13</f>
        <v>9.5607235142118857E-2</v>
      </c>
      <c r="K13" s="1" t="s">
        <v>97</v>
      </c>
      <c r="L13" s="1">
        <f t="shared" ref="L13:L44" si="2">COUNTIF($E$4:$E$152,K13)</f>
        <v>12</v>
      </c>
      <c r="M13" s="1">
        <f t="shared" ref="M13:M44" si="3">COUNTIF($E$4:$E$152,"*"&amp;K13&amp;"*")-L13</f>
        <v>4</v>
      </c>
      <c r="N13" s="1">
        <f>COUNTIF('2012'!$E$148:$E$1695,K13)</f>
        <v>4</v>
      </c>
      <c r="O13" s="1">
        <f t="shared" ref="O13:O44" si="4">SUM(L13:N13)</f>
        <v>20</v>
      </c>
    </row>
    <row r="14" spans="1:15" ht="15.75" thickBot="1">
      <c r="A14" s="19">
        <v>41308</v>
      </c>
      <c r="B14" s="51" t="s">
        <v>238</v>
      </c>
      <c r="C14" s="20" t="s">
        <v>172</v>
      </c>
      <c r="D14" s="20">
        <v>14</v>
      </c>
      <c r="E14" s="20" t="s">
        <v>239</v>
      </c>
      <c r="F14" s="20">
        <v>5</v>
      </c>
      <c r="G14" s="20">
        <v>44</v>
      </c>
      <c r="H14" s="21">
        <f>F14/G14</f>
        <v>0.11363636363636363</v>
      </c>
      <c r="K14" s="1" t="s">
        <v>16</v>
      </c>
      <c r="L14" s="1">
        <f t="shared" si="2"/>
        <v>7</v>
      </c>
      <c r="M14" s="1">
        <f t="shared" si="3"/>
        <v>5</v>
      </c>
      <c r="N14" s="1">
        <f>COUNTIF('2012'!$E$148:$E$1695,K14)</f>
        <v>3</v>
      </c>
      <c r="O14" s="1">
        <f t="shared" si="4"/>
        <v>15</v>
      </c>
    </row>
    <row r="15" spans="1:15" ht="15.75" thickBot="1">
      <c r="A15" s="24">
        <v>41315</v>
      </c>
      <c r="B15" s="53" t="s">
        <v>240</v>
      </c>
      <c r="C15" s="25" t="s">
        <v>13</v>
      </c>
      <c r="D15" s="25">
        <v>43</v>
      </c>
      <c r="E15" s="25" t="s">
        <v>26</v>
      </c>
      <c r="F15" s="25">
        <v>46</v>
      </c>
      <c r="G15" s="25">
        <v>497</v>
      </c>
      <c r="H15" s="26">
        <f t="shared" si="1"/>
        <v>9.2555331991951706E-2</v>
      </c>
      <c r="K15" s="1" t="s">
        <v>19</v>
      </c>
      <c r="L15" s="1">
        <f t="shared" si="2"/>
        <v>8</v>
      </c>
      <c r="M15" s="1">
        <f t="shared" si="3"/>
        <v>3</v>
      </c>
      <c r="N15" s="1">
        <f>COUNTIF('2012'!$E$148:$E$1695,K15)</f>
        <v>1</v>
      </c>
      <c r="O15" s="1">
        <f t="shared" si="4"/>
        <v>12</v>
      </c>
    </row>
    <row r="16" spans="1:15" ht="15.75" thickBot="1">
      <c r="A16" s="24">
        <v>40972</v>
      </c>
      <c r="B16" s="53" t="s">
        <v>106</v>
      </c>
      <c r="C16" s="25" t="s">
        <v>13</v>
      </c>
      <c r="D16" s="25">
        <v>10</v>
      </c>
      <c r="E16" s="25" t="s">
        <v>236</v>
      </c>
      <c r="F16" s="70">
        <v>14</v>
      </c>
      <c r="G16" s="25">
        <v>105</v>
      </c>
      <c r="H16" s="26">
        <f t="shared" si="1"/>
        <v>0.13333333333333333</v>
      </c>
      <c r="K16" s="1" t="s">
        <v>169</v>
      </c>
      <c r="L16" s="1">
        <f t="shared" si="2"/>
        <v>7</v>
      </c>
      <c r="M16" s="1">
        <f t="shared" si="3"/>
        <v>3</v>
      </c>
      <c r="N16" s="1">
        <f>COUNTIF('2012'!$E$148:$E$1695,K16)</f>
        <v>1</v>
      </c>
      <c r="O16" s="1">
        <f t="shared" si="4"/>
        <v>11</v>
      </c>
    </row>
    <row r="17" spans="1:15" ht="15.75" thickBot="1">
      <c r="A17" s="19">
        <v>41343</v>
      </c>
      <c r="B17" s="51" t="s">
        <v>32</v>
      </c>
      <c r="C17" s="20" t="s">
        <v>172</v>
      </c>
      <c r="D17" s="20">
        <v>25</v>
      </c>
      <c r="E17" s="20" t="s">
        <v>241</v>
      </c>
      <c r="F17" s="57">
        <v>4</v>
      </c>
      <c r="G17" s="20">
        <v>35</v>
      </c>
      <c r="H17" s="21">
        <f t="shared" si="1"/>
        <v>0.11428571428571428</v>
      </c>
      <c r="K17" s="1" t="s">
        <v>30</v>
      </c>
      <c r="L17" s="1">
        <f t="shared" si="2"/>
        <v>4</v>
      </c>
      <c r="M17" s="1">
        <f t="shared" si="3"/>
        <v>3</v>
      </c>
      <c r="N17" s="1">
        <f>COUNTIF('2012'!$E$148:$E$1695,K17)</f>
        <v>2</v>
      </c>
      <c r="O17" s="1">
        <f t="shared" si="4"/>
        <v>9</v>
      </c>
    </row>
    <row r="18" spans="1:15" ht="30.75" thickBot="1">
      <c r="A18" s="24">
        <v>41350</v>
      </c>
      <c r="B18" s="60" t="s">
        <v>177</v>
      </c>
      <c r="C18" s="71" t="s">
        <v>128</v>
      </c>
      <c r="D18" s="25">
        <v>7.5</v>
      </c>
      <c r="E18" s="25" t="s">
        <v>97</v>
      </c>
      <c r="F18" s="25">
        <v>29</v>
      </c>
      <c r="G18" s="25">
        <v>261</v>
      </c>
      <c r="H18" s="26">
        <f>F18/G18</f>
        <v>0.1111111111111111</v>
      </c>
      <c r="K18" s="1" t="s">
        <v>45</v>
      </c>
      <c r="L18" s="1">
        <f t="shared" si="2"/>
        <v>4</v>
      </c>
      <c r="M18" s="1">
        <f t="shared" si="3"/>
        <v>3</v>
      </c>
      <c r="N18" s="1">
        <f>COUNTIF('2012'!$E$148:$E$1695,K18)</f>
        <v>1</v>
      </c>
      <c r="O18" s="1">
        <f t="shared" si="4"/>
        <v>8</v>
      </c>
    </row>
    <row r="19" spans="1:15" ht="15.75" thickBot="1">
      <c r="A19" s="296">
        <v>41357</v>
      </c>
      <c r="B19" s="311" t="s">
        <v>7</v>
      </c>
      <c r="C19" s="299" t="s">
        <v>13</v>
      </c>
      <c r="D19" s="25">
        <v>7.5</v>
      </c>
      <c r="E19" s="25" t="s">
        <v>19</v>
      </c>
      <c r="F19" s="25">
        <v>8</v>
      </c>
      <c r="G19" s="25">
        <v>126</v>
      </c>
      <c r="H19" s="26">
        <f t="shared" si="1"/>
        <v>6.3492063492063489E-2</v>
      </c>
      <c r="K19" s="1" t="s">
        <v>78</v>
      </c>
      <c r="L19" s="1">
        <f t="shared" si="2"/>
        <v>5</v>
      </c>
      <c r="M19" s="1">
        <f t="shared" si="3"/>
        <v>2</v>
      </c>
      <c r="N19" s="1">
        <f>COUNTIF('2012'!$E$148:$E$1695,K19)</f>
        <v>0</v>
      </c>
      <c r="O19" s="1">
        <f t="shared" si="4"/>
        <v>7</v>
      </c>
    </row>
    <row r="20" spans="1:15">
      <c r="A20" s="297"/>
      <c r="B20" s="312"/>
      <c r="C20" s="294"/>
      <c r="D20" s="294">
        <v>15</v>
      </c>
      <c r="E20" s="14" t="s">
        <v>236</v>
      </c>
      <c r="F20" s="14">
        <v>21</v>
      </c>
      <c r="G20" s="14">
        <v>203</v>
      </c>
      <c r="H20" s="15">
        <f t="shared" si="1"/>
        <v>0.10344827586206896</v>
      </c>
      <c r="K20" s="1" t="s">
        <v>21</v>
      </c>
      <c r="L20" s="1">
        <f t="shared" si="2"/>
        <v>4</v>
      </c>
      <c r="M20" s="1">
        <f t="shared" si="3"/>
        <v>2</v>
      </c>
      <c r="N20" s="1">
        <f>COUNTIF('2012'!$E$148:$E$1695,K20)</f>
        <v>0</v>
      </c>
      <c r="O20" s="1">
        <f t="shared" si="4"/>
        <v>6</v>
      </c>
    </row>
    <row r="21" spans="1:15">
      <c r="A21" s="297"/>
      <c r="B21" s="312"/>
      <c r="C21" s="294"/>
      <c r="D21" s="294"/>
      <c r="E21" s="14" t="s">
        <v>21</v>
      </c>
      <c r="F21" s="14">
        <v>22</v>
      </c>
      <c r="G21" s="14">
        <v>203</v>
      </c>
      <c r="H21" s="15">
        <f t="shared" si="1"/>
        <v>0.10837438423645321</v>
      </c>
      <c r="K21" s="1" t="s">
        <v>69</v>
      </c>
      <c r="L21" s="1">
        <f t="shared" si="2"/>
        <v>3</v>
      </c>
      <c r="M21" s="1">
        <f t="shared" si="3"/>
        <v>2</v>
      </c>
      <c r="N21" s="1">
        <f>COUNTIF('2012'!$E$148:$E$1695,K21)</f>
        <v>1</v>
      </c>
      <c r="O21" s="1">
        <f t="shared" si="4"/>
        <v>6</v>
      </c>
    </row>
    <row r="22" spans="1:15">
      <c r="A22" s="297"/>
      <c r="B22" s="312"/>
      <c r="C22" s="294"/>
      <c r="D22" s="294"/>
      <c r="E22" s="4" t="s">
        <v>29</v>
      </c>
      <c r="F22" s="4">
        <v>109</v>
      </c>
      <c r="G22" s="4">
        <v>203</v>
      </c>
      <c r="H22" s="8">
        <f t="shared" si="1"/>
        <v>0.53694581280788178</v>
      </c>
      <c r="K22" s="1" t="s">
        <v>31</v>
      </c>
      <c r="L22" s="1">
        <f t="shared" si="2"/>
        <v>3</v>
      </c>
      <c r="M22" s="1">
        <f t="shared" si="3"/>
        <v>3</v>
      </c>
      <c r="N22" s="1">
        <f>COUNTIF('2012'!$E$148:$E$1695,K22)</f>
        <v>0</v>
      </c>
      <c r="O22" s="1">
        <f t="shared" si="4"/>
        <v>6</v>
      </c>
    </row>
    <row r="23" spans="1:15" ht="15.75" thickBot="1">
      <c r="A23" s="298"/>
      <c r="B23" s="313"/>
      <c r="C23" s="295"/>
      <c r="D23" s="295"/>
      <c r="E23" s="37" t="s">
        <v>45</v>
      </c>
      <c r="F23" s="35">
        <v>118</v>
      </c>
      <c r="G23" s="9">
        <v>203</v>
      </c>
      <c r="H23" s="10">
        <f t="shared" si="1"/>
        <v>0.58128078817733986</v>
      </c>
      <c r="K23" s="1" t="s">
        <v>17</v>
      </c>
      <c r="L23" s="1">
        <f t="shared" si="2"/>
        <v>5</v>
      </c>
      <c r="M23" s="1">
        <f t="shared" si="3"/>
        <v>1</v>
      </c>
      <c r="N23" s="1">
        <f>COUNTIF('2012'!$E$148:$E$1695,K23)</f>
        <v>0</v>
      </c>
      <c r="O23" s="1">
        <f t="shared" si="4"/>
        <v>6</v>
      </c>
    </row>
    <row r="24" spans="1:15" ht="15.75" thickBot="1">
      <c r="A24" s="296">
        <v>41000</v>
      </c>
      <c r="B24" s="311" t="s">
        <v>43</v>
      </c>
      <c r="C24" s="299" t="s">
        <v>13</v>
      </c>
      <c r="D24" s="25">
        <v>7</v>
      </c>
      <c r="E24" s="60" t="s">
        <v>113</v>
      </c>
      <c r="F24" s="61">
        <v>54</v>
      </c>
      <c r="G24" s="25">
        <v>71</v>
      </c>
      <c r="H24" s="26">
        <f t="shared" si="1"/>
        <v>0.76056338028169013</v>
      </c>
      <c r="K24" s="1" t="s">
        <v>236</v>
      </c>
      <c r="L24" s="1">
        <f t="shared" si="2"/>
        <v>3</v>
      </c>
      <c r="M24" s="1">
        <f t="shared" si="3"/>
        <v>2</v>
      </c>
      <c r="N24" s="1">
        <f>COUNTIF('2012'!$E$148:$E$1695,K24)</f>
        <v>0</v>
      </c>
      <c r="O24" s="1">
        <f t="shared" si="4"/>
        <v>5</v>
      </c>
    </row>
    <row r="25" spans="1:15" ht="15.75" thickBot="1">
      <c r="A25" s="298"/>
      <c r="B25" s="313"/>
      <c r="C25" s="295"/>
      <c r="D25" s="27">
        <v>13.6</v>
      </c>
      <c r="E25" s="41" t="s">
        <v>30</v>
      </c>
      <c r="F25" s="59">
        <v>80</v>
      </c>
      <c r="G25" s="20">
        <v>150</v>
      </c>
      <c r="H25" s="28">
        <f t="shared" si="1"/>
        <v>0.53333333333333333</v>
      </c>
      <c r="K25" s="1" t="s">
        <v>29</v>
      </c>
      <c r="L25" s="1">
        <f t="shared" si="2"/>
        <v>2</v>
      </c>
      <c r="M25" s="1">
        <f t="shared" si="3"/>
        <v>3</v>
      </c>
      <c r="N25" s="1">
        <f>COUNTIF('2012'!$E$148:$E$1695,K25)</f>
        <v>1</v>
      </c>
      <c r="O25" s="1">
        <f t="shared" si="4"/>
        <v>6</v>
      </c>
    </row>
    <row r="26" spans="1:15">
      <c r="A26" s="296">
        <v>41371</v>
      </c>
      <c r="B26" s="311" t="s">
        <v>112</v>
      </c>
      <c r="C26" s="299" t="s">
        <v>13</v>
      </c>
      <c r="D26" s="299">
        <v>14</v>
      </c>
      <c r="E26" s="6" t="s">
        <v>169</v>
      </c>
      <c r="F26" s="6">
        <v>43</v>
      </c>
      <c r="G26" s="6">
        <v>340</v>
      </c>
      <c r="H26" s="7">
        <f>F26/G26</f>
        <v>0.12647058823529411</v>
      </c>
      <c r="K26" s="1" t="s">
        <v>99</v>
      </c>
      <c r="L26" s="1">
        <f t="shared" si="2"/>
        <v>4</v>
      </c>
      <c r="M26" s="1">
        <f t="shared" si="3"/>
        <v>1</v>
      </c>
      <c r="N26" s="1">
        <f>COUNTIF('2012'!$E$148:$E$1695,K26)</f>
        <v>0</v>
      </c>
      <c r="O26" s="1">
        <f t="shared" si="4"/>
        <v>5</v>
      </c>
    </row>
    <row r="27" spans="1:15">
      <c r="A27" s="297"/>
      <c r="B27" s="312"/>
      <c r="C27" s="294"/>
      <c r="D27" s="294"/>
      <c r="E27" s="4" t="s">
        <v>30</v>
      </c>
      <c r="F27" s="4">
        <v>158</v>
      </c>
      <c r="G27" s="4">
        <v>340</v>
      </c>
      <c r="H27" s="8">
        <f>F27/G27</f>
        <v>0.46470588235294119</v>
      </c>
      <c r="K27" s="1" t="s">
        <v>194</v>
      </c>
      <c r="L27" s="1">
        <f t="shared" si="2"/>
        <v>5</v>
      </c>
      <c r="M27" s="1">
        <f t="shared" si="3"/>
        <v>0</v>
      </c>
      <c r="N27" s="1">
        <f>COUNTIF('2012'!$E$148:$E$1695,K27)</f>
        <v>0</v>
      </c>
      <c r="O27" s="1">
        <f t="shared" si="4"/>
        <v>5</v>
      </c>
    </row>
    <row r="28" spans="1:15" ht="15.75" thickBot="1">
      <c r="A28" s="298"/>
      <c r="B28" s="313"/>
      <c r="C28" s="295"/>
      <c r="D28" s="295"/>
      <c r="E28" s="9" t="s">
        <v>26</v>
      </c>
      <c r="F28" s="9">
        <v>259</v>
      </c>
      <c r="G28" s="9">
        <v>340</v>
      </c>
      <c r="H28" s="10">
        <f>F28/G28</f>
        <v>0.7617647058823529</v>
      </c>
      <c r="K28" s="1" t="s">
        <v>79</v>
      </c>
      <c r="L28" s="1">
        <f t="shared" si="2"/>
        <v>4</v>
      </c>
      <c r="M28" s="1">
        <f t="shared" si="3"/>
        <v>2</v>
      </c>
      <c r="N28" s="1">
        <f>COUNTIF('2012'!$E$148:$E$1695,K28)</f>
        <v>0</v>
      </c>
      <c r="O28" s="1">
        <f t="shared" si="4"/>
        <v>6</v>
      </c>
    </row>
    <row r="29" spans="1:15">
      <c r="A29" s="297">
        <v>41392</v>
      </c>
      <c r="B29" s="312" t="s">
        <v>56</v>
      </c>
      <c r="C29" s="294" t="s">
        <v>37</v>
      </c>
      <c r="D29" s="309" t="s">
        <v>179</v>
      </c>
      <c r="E29" s="14" t="s">
        <v>242</v>
      </c>
      <c r="F29" s="14">
        <v>31</v>
      </c>
      <c r="G29" s="14">
        <v>102</v>
      </c>
      <c r="H29" s="15">
        <f t="shared" si="1"/>
        <v>0.30392156862745096</v>
      </c>
      <c r="I29" s="1" t="s">
        <v>245</v>
      </c>
      <c r="K29" s="1" t="s">
        <v>215</v>
      </c>
      <c r="L29" s="1">
        <f t="shared" si="2"/>
        <v>3</v>
      </c>
      <c r="M29" s="1">
        <f t="shared" si="3"/>
        <v>0</v>
      </c>
      <c r="N29" s="1">
        <f>COUNTIF('2012'!$E$148:$E$1695,K29)</f>
        <v>1</v>
      </c>
      <c r="O29" s="1">
        <f t="shared" si="4"/>
        <v>4</v>
      </c>
    </row>
    <row r="30" spans="1:15">
      <c r="A30" s="297"/>
      <c r="B30" s="312"/>
      <c r="C30" s="294"/>
      <c r="D30" s="309"/>
      <c r="E30" s="4" t="s">
        <v>243</v>
      </c>
      <c r="F30" s="4">
        <v>75</v>
      </c>
      <c r="G30" s="4">
        <v>102</v>
      </c>
      <c r="H30" s="8">
        <f t="shared" si="1"/>
        <v>0.73529411764705888</v>
      </c>
      <c r="I30" s="1" t="s">
        <v>246</v>
      </c>
      <c r="K30" s="1" t="s">
        <v>22</v>
      </c>
      <c r="L30" s="1">
        <f t="shared" si="2"/>
        <v>4</v>
      </c>
      <c r="M30" s="1">
        <f t="shared" si="3"/>
        <v>0</v>
      </c>
      <c r="N30" s="1">
        <f>COUNTIF('2012'!$E$148:$E$1695,K30)</f>
        <v>0</v>
      </c>
      <c r="O30" s="1">
        <f t="shared" si="4"/>
        <v>4</v>
      </c>
    </row>
    <row r="31" spans="1:15" ht="15.75" thickBot="1">
      <c r="A31" s="297"/>
      <c r="B31" s="312"/>
      <c r="C31" s="294"/>
      <c r="D31" s="309"/>
      <c r="E31" s="17" t="s">
        <v>244</v>
      </c>
      <c r="F31" s="17">
        <v>82</v>
      </c>
      <c r="G31" s="17">
        <v>102</v>
      </c>
      <c r="H31" s="18">
        <f t="shared" si="1"/>
        <v>0.80392156862745101</v>
      </c>
      <c r="I31" s="1" t="s">
        <v>247</v>
      </c>
      <c r="K31" s="1" t="s">
        <v>123</v>
      </c>
      <c r="L31" s="1">
        <f t="shared" si="2"/>
        <v>3</v>
      </c>
      <c r="M31" s="1">
        <f t="shared" si="3"/>
        <v>1</v>
      </c>
      <c r="N31" s="1">
        <f>COUNTIF('2012'!$E$148:$E$1695,K31)</f>
        <v>0</v>
      </c>
      <c r="O31" s="1">
        <f t="shared" si="4"/>
        <v>4</v>
      </c>
    </row>
    <row r="32" spans="1:15" ht="15.75" thickBot="1">
      <c r="A32" s="296">
        <v>41399</v>
      </c>
      <c r="B32" s="311" t="s">
        <v>248</v>
      </c>
      <c r="C32" s="299" t="s">
        <v>55</v>
      </c>
      <c r="D32" s="25" t="s">
        <v>249</v>
      </c>
      <c r="E32" s="25" t="s">
        <v>97</v>
      </c>
      <c r="F32" s="25">
        <v>124</v>
      </c>
      <c r="G32" s="25">
        <v>240</v>
      </c>
      <c r="H32" s="26">
        <f>F32/G32</f>
        <v>0.51666666666666672</v>
      </c>
      <c r="K32" s="1" t="s">
        <v>269</v>
      </c>
      <c r="L32" s="1">
        <f t="shared" si="2"/>
        <v>3</v>
      </c>
      <c r="M32" s="1">
        <f t="shared" si="3"/>
        <v>1</v>
      </c>
      <c r="N32" s="1">
        <f>COUNTIF('2012'!$E$148:$E$1695,K32)</f>
        <v>0</v>
      </c>
      <c r="O32" s="1">
        <f t="shared" si="4"/>
        <v>4</v>
      </c>
    </row>
    <row r="33" spans="1:15" ht="15.75" thickBot="1">
      <c r="A33" s="298"/>
      <c r="B33" s="313"/>
      <c r="C33" s="339"/>
      <c r="D33" s="27" t="s">
        <v>250</v>
      </c>
      <c r="E33" s="27" t="s">
        <v>22</v>
      </c>
      <c r="F33" s="27">
        <v>74</v>
      </c>
      <c r="G33" s="27">
        <v>133</v>
      </c>
      <c r="H33" s="28">
        <f t="shared" si="1"/>
        <v>0.55639097744360899</v>
      </c>
      <c r="K33" s="1" t="s">
        <v>26</v>
      </c>
      <c r="L33" s="1">
        <f t="shared" si="2"/>
        <v>3</v>
      </c>
      <c r="M33" s="1">
        <f t="shared" si="3"/>
        <v>0</v>
      </c>
      <c r="N33" s="1">
        <f>COUNTIF('2012'!$E$148:$E$1695,K33)</f>
        <v>0</v>
      </c>
      <c r="O33" s="1">
        <f t="shared" si="4"/>
        <v>3</v>
      </c>
    </row>
    <row r="34" spans="1:15">
      <c r="A34" s="296">
        <v>41406</v>
      </c>
      <c r="B34" s="311" t="s">
        <v>251</v>
      </c>
      <c r="C34" s="299" t="s">
        <v>55</v>
      </c>
      <c r="D34" s="299" t="s">
        <v>252</v>
      </c>
      <c r="E34" s="6" t="s">
        <v>215</v>
      </c>
      <c r="F34" s="6">
        <v>146</v>
      </c>
      <c r="G34" s="6">
        <v>280</v>
      </c>
      <c r="H34" s="7">
        <f t="shared" si="1"/>
        <v>0.52142857142857146</v>
      </c>
      <c r="K34" s="1" t="s">
        <v>105</v>
      </c>
      <c r="L34" s="1">
        <f t="shared" si="2"/>
        <v>2</v>
      </c>
      <c r="M34" s="1">
        <f t="shared" si="3"/>
        <v>2</v>
      </c>
      <c r="N34" s="1">
        <f>COUNTIF('2012'!$E$148:$E$1695,K34)</f>
        <v>0</v>
      </c>
      <c r="O34" s="1">
        <f t="shared" si="4"/>
        <v>4</v>
      </c>
    </row>
    <row r="35" spans="1:15">
      <c r="A35" s="297"/>
      <c r="B35" s="312"/>
      <c r="C35" s="294"/>
      <c r="D35" s="294"/>
      <c r="E35" s="4" t="s">
        <v>99</v>
      </c>
      <c r="F35" s="4">
        <v>156</v>
      </c>
      <c r="G35" s="4">
        <v>280</v>
      </c>
      <c r="H35" s="8">
        <f>F35/G35</f>
        <v>0.55714285714285716</v>
      </c>
      <c r="K35" s="1" t="s">
        <v>84</v>
      </c>
      <c r="L35" s="1">
        <f t="shared" si="2"/>
        <v>2</v>
      </c>
      <c r="M35" s="1">
        <f t="shared" si="3"/>
        <v>1</v>
      </c>
      <c r="N35" s="1">
        <f>COUNTIF('2012'!$E$148:$E$1695,K35)</f>
        <v>0</v>
      </c>
      <c r="O35" s="1">
        <f t="shared" si="4"/>
        <v>3</v>
      </c>
    </row>
    <row r="36" spans="1:15">
      <c r="A36" s="297"/>
      <c r="B36" s="312"/>
      <c r="C36" s="294"/>
      <c r="D36" s="294"/>
      <c r="E36" s="4" t="s">
        <v>21</v>
      </c>
      <c r="F36" s="4">
        <v>173</v>
      </c>
      <c r="G36" s="4">
        <v>280</v>
      </c>
      <c r="H36" s="8">
        <f>F36/G36</f>
        <v>0.61785714285714288</v>
      </c>
      <c r="K36" s="1" t="s">
        <v>113</v>
      </c>
      <c r="L36" s="1">
        <f t="shared" si="2"/>
        <v>2</v>
      </c>
      <c r="M36" s="1">
        <f t="shared" si="3"/>
        <v>0</v>
      </c>
      <c r="N36" s="1">
        <f>COUNTIF('2012'!$E$148:$E$1695,K36)</f>
        <v>0</v>
      </c>
      <c r="O36" s="1">
        <f t="shared" si="4"/>
        <v>2</v>
      </c>
    </row>
    <row r="37" spans="1:15">
      <c r="A37" s="297"/>
      <c r="B37" s="312"/>
      <c r="C37" s="294"/>
      <c r="D37" s="294"/>
      <c r="E37" s="4" t="s">
        <v>17</v>
      </c>
      <c r="F37" s="4">
        <v>201</v>
      </c>
      <c r="G37" s="4">
        <v>280</v>
      </c>
      <c r="H37" s="8">
        <f t="shared" si="1"/>
        <v>0.71785714285714286</v>
      </c>
      <c r="K37" s="1" t="s">
        <v>192</v>
      </c>
      <c r="L37" s="1">
        <f t="shared" si="2"/>
        <v>0</v>
      </c>
      <c r="M37" s="1">
        <f t="shared" si="3"/>
        <v>2</v>
      </c>
      <c r="N37" s="1">
        <f>COUNTIF('2012'!$E$148:$E$1695,K37)</f>
        <v>0</v>
      </c>
      <c r="O37" s="1">
        <f t="shared" si="4"/>
        <v>2</v>
      </c>
    </row>
    <row r="38" spans="1:15" ht="15.75" thickBot="1">
      <c r="A38" s="298"/>
      <c r="B38" s="313"/>
      <c r="C38" s="295"/>
      <c r="D38" s="295"/>
      <c r="E38" s="9" t="s">
        <v>253</v>
      </c>
      <c r="F38" s="9">
        <v>221</v>
      </c>
      <c r="G38" s="9">
        <v>280</v>
      </c>
      <c r="H38" s="10">
        <f t="shared" si="1"/>
        <v>0.78928571428571426</v>
      </c>
      <c r="K38" s="1" t="s">
        <v>253</v>
      </c>
      <c r="L38" s="1">
        <f t="shared" si="2"/>
        <v>2</v>
      </c>
      <c r="M38" s="1">
        <f t="shared" si="3"/>
        <v>0</v>
      </c>
      <c r="N38" s="1">
        <f>COUNTIF('2012'!$E$148:$E$1695,K38)</f>
        <v>0</v>
      </c>
      <c r="O38" s="1">
        <f t="shared" si="4"/>
        <v>2</v>
      </c>
    </row>
    <row r="39" spans="1:15" ht="15.75" thickBot="1">
      <c r="A39" s="24">
        <v>41420</v>
      </c>
      <c r="B39" s="53" t="s">
        <v>132</v>
      </c>
      <c r="C39" s="25" t="s">
        <v>55</v>
      </c>
      <c r="D39" s="25" t="s">
        <v>249</v>
      </c>
      <c r="E39" s="25" t="s">
        <v>194</v>
      </c>
      <c r="F39" s="25">
        <v>217</v>
      </c>
      <c r="G39" s="25">
        <v>261</v>
      </c>
      <c r="H39" s="26">
        <f t="shared" si="1"/>
        <v>0.83141762452107282</v>
      </c>
      <c r="K39" s="1" t="s">
        <v>52</v>
      </c>
      <c r="L39" s="1">
        <f t="shared" si="2"/>
        <v>1</v>
      </c>
      <c r="M39" s="1">
        <f t="shared" si="3"/>
        <v>1</v>
      </c>
      <c r="N39" s="1">
        <f>COUNTIF('2012'!$E$148:$E$1695,K39)</f>
        <v>0</v>
      </c>
      <c r="O39" s="1">
        <f t="shared" si="4"/>
        <v>2</v>
      </c>
    </row>
    <row r="40" spans="1:15" ht="15.75" thickBot="1">
      <c r="A40" s="19">
        <v>41420</v>
      </c>
      <c r="B40" s="51" t="s">
        <v>171</v>
      </c>
      <c r="C40" s="20" t="s">
        <v>55</v>
      </c>
      <c r="D40" s="20" t="s">
        <v>250</v>
      </c>
      <c r="E40" s="20" t="s">
        <v>97</v>
      </c>
      <c r="F40" s="20">
        <v>60</v>
      </c>
      <c r="G40" s="20">
        <v>101</v>
      </c>
      <c r="H40" s="21">
        <f t="shared" si="1"/>
        <v>0.59405940594059403</v>
      </c>
      <c r="K40" s="1" t="s">
        <v>272</v>
      </c>
      <c r="L40" s="1">
        <f t="shared" si="2"/>
        <v>2</v>
      </c>
      <c r="M40" s="1">
        <f t="shared" si="3"/>
        <v>0</v>
      </c>
      <c r="N40" s="1">
        <f>COUNTIF('2012'!$E$148:$E$1695,K40)</f>
        <v>0</v>
      </c>
      <c r="O40" s="1">
        <f t="shared" si="4"/>
        <v>2</v>
      </c>
    </row>
    <row r="41" spans="1:15" ht="15.75" thickBot="1">
      <c r="A41" s="24">
        <v>41427</v>
      </c>
      <c r="B41" s="53" t="s">
        <v>255</v>
      </c>
      <c r="C41" s="25" t="s">
        <v>13</v>
      </c>
      <c r="D41" s="25">
        <v>7.5</v>
      </c>
      <c r="E41" s="25" t="s">
        <v>16</v>
      </c>
      <c r="F41" s="25">
        <v>25</v>
      </c>
      <c r="G41" s="25">
        <v>185</v>
      </c>
      <c r="H41" s="26">
        <f t="shared" si="1"/>
        <v>0.13513513513513514</v>
      </c>
      <c r="K41" s="1" t="s">
        <v>103</v>
      </c>
      <c r="L41" s="1">
        <f t="shared" si="2"/>
        <v>1</v>
      </c>
      <c r="M41" s="1">
        <f t="shared" si="3"/>
        <v>0</v>
      </c>
      <c r="N41" s="1">
        <f>COUNTIF('2012'!$E$148:$E$1695,K41)</f>
        <v>0</v>
      </c>
      <c r="O41" s="1">
        <f t="shared" si="4"/>
        <v>1</v>
      </c>
    </row>
    <row r="42" spans="1:15" ht="15.75" thickBot="1">
      <c r="A42" s="19">
        <v>41427</v>
      </c>
      <c r="B42" s="51" t="s">
        <v>171</v>
      </c>
      <c r="C42" s="20" t="s">
        <v>55</v>
      </c>
      <c r="D42" s="20" t="s">
        <v>249</v>
      </c>
      <c r="E42" s="20" t="s">
        <v>97</v>
      </c>
      <c r="F42" s="20">
        <v>78</v>
      </c>
      <c r="G42" s="20">
        <v>323</v>
      </c>
      <c r="H42" s="21">
        <f t="shared" si="1"/>
        <v>0.24148606811145512</v>
      </c>
      <c r="K42" s="1" t="s">
        <v>271</v>
      </c>
      <c r="L42" s="1">
        <f t="shared" si="2"/>
        <v>1</v>
      </c>
      <c r="M42" s="1">
        <f t="shared" si="3"/>
        <v>0</v>
      </c>
      <c r="N42" s="1">
        <f>COUNTIF('2012'!$E$148:$E$1695,K42)</f>
        <v>0</v>
      </c>
      <c r="O42" s="1">
        <f t="shared" si="4"/>
        <v>1</v>
      </c>
    </row>
    <row r="43" spans="1:15">
      <c r="A43" s="296">
        <v>41427</v>
      </c>
      <c r="B43" s="311" t="s">
        <v>193</v>
      </c>
      <c r="C43" s="299" t="s">
        <v>55</v>
      </c>
      <c r="D43" s="299" t="s">
        <v>250</v>
      </c>
      <c r="E43" s="6" t="s">
        <v>99</v>
      </c>
      <c r="F43" s="6">
        <v>96</v>
      </c>
      <c r="G43" s="6">
        <v>283</v>
      </c>
      <c r="H43" s="7">
        <f t="shared" si="1"/>
        <v>0.33922261484098942</v>
      </c>
      <c r="K43" s="1" t="s">
        <v>170</v>
      </c>
      <c r="L43" s="1">
        <f t="shared" si="2"/>
        <v>0</v>
      </c>
      <c r="M43" s="1">
        <f t="shared" si="3"/>
        <v>2</v>
      </c>
      <c r="N43" s="1">
        <f>COUNTIF('2012'!$E$148:$E$1695,K43)</f>
        <v>0</v>
      </c>
      <c r="O43" s="1">
        <f t="shared" si="4"/>
        <v>2</v>
      </c>
    </row>
    <row r="44" spans="1:15" ht="15.75" thickBot="1">
      <c r="A44" s="298"/>
      <c r="B44" s="313"/>
      <c r="C44" s="295"/>
      <c r="D44" s="295"/>
      <c r="E44" s="27" t="s">
        <v>17</v>
      </c>
      <c r="F44" s="27">
        <v>124</v>
      </c>
      <c r="G44" s="27">
        <v>283</v>
      </c>
      <c r="H44" s="28">
        <f t="shared" si="1"/>
        <v>0.43816254416961131</v>
      </c>
      <c r="K44" s="1" t="s">
        <v>48</v>
      </c>
      <c r="L44" s="1">
        <f t="shared" si="2"/>
        <v>0</v>
      </c>
      <c r="M44" s="1">
        <f t="shared" si="3"/>
        <v>1</v>
      </c>
      <c r="N44" s="1">
        <f>COUNTIF('2012'!$E$148:$E$1695,K44)</f>
        <v>0</v>
      </c>
      <c r="O44" s="1">
        <f t="shared" si="4"/>
        <v>1</v>
      </c>
    </row>
    <row r="45" spans="1:15" ht="30.75" thickBot="1">
      <c r="A45" s="24">
        <v>41427</v>
      </c>
      <c r="B45" s="60" t="s">
        <v>256</v>
      </c>
      <c r="C45" s="25" t="s">
        <v>55</v>
      </c>
      <c r="D45" s="25" t="s">
        <v>252</v>
      </c>
      <c r="E45" s="25" t="s">
        <v>21</v>
      </c>
      <c r="F45" s="25">
        <v>77</v>
      </c>
      <c r="G45" s="25">
        <v>267</v>
      </c>
      <c r="H45" s="26">
        <f t="shared" si="1"/>
        <v>0.28838951310861421</v>
      </c>
    </row>
    <row r="46" spans="1:15">
      <c r="A46" s="296">
        <v>41433</v>
      </c>
      <c r="B46" s="311" t="s">
        <v>92</v>
      </c>
      <c r="C46" s="299" t="s">
        <v>13</v>
      </c>
      <c r="D46" s="299">
        <v>14</v>
      </c>
      <c r="E46" s="6" t="s">
        <v>97</v>
      </c>
      <c r="F46" s="6">
        <v>32</v>
      </c>
      <c r="G46" s="6">
        <v>219</v>
      </c>
      <c r="H46" s="7">
        <f t="shared" si="1"/>
        <v>0.14611872146118721</v>
      </c>
    </row>
    <row r="47" spans="1:15" ht="15" customHeight="1" thickBot="1">
      <c r="A47" s="298"/>
      <c r="B47" s="313"/>
      <c r="C47" s="295"/>
      <c r="D47" s="295"/>
      <c r="E47" s="27" t="s">
        <v>113</v>
      </c>
      <c r="F47" s="27">
        <v>197</v>
      </c>
      <c r="G47" s="27">
        <v>219</v>
      </c>
      <c r="H47" s="28">
        <f t="shared" si="1"/>
        <v>0.8995433789954338</v>
      </c>
    </row>
    <row r="48" spans="1:15" ht="15.75" thickBot="1">
      <c r="A48" s="24">
        <v>41434</v>
      </c>
      <c r="B48" s="53" t="s">
        <v>122</v>
      </c>
      <c r="C48" s="25" t="s">
        <v>288</v>
      </c>
      <c r="D48" s="25" t="s">
        <v>289</v>
      </c>
      <c r="E48" s="25" t="s">
        <v>290</v>
      </c>
      <c r="F48" s="25">
        <v>80</v>
      </c>
      <c r="G48" s="25">
        <v>126</v>
      </c>
      <c r="H48" s="26">
        <f>F48/G48</f>
        <v>0.63492063492063489</v>
      </c>
    </row>
    <row r="49" spans="1:9" ht="15.75" thickBot="1">
      <c r="A49" s="19">
        <v>41434</v>
      </c>
      <c r="B49" s="51" t="s">
        <v>137</v>
      </c>
      <c r="C49" s="20" t="s">
        <v>55</v>
      </c>
      <c r="D49" s="20" t="s">
        <v>249</v>
      </c>
      <c r="E49" s="20" t="s">
        <v>16</v>
      </c>
      <c r="F49" s="20">
        <v>31</v>
      </c>
      <c r="G49" s="20">
        <v>101</v>
      </c>
      <c r="H49" s="21">
        <f t="shared" si="1"/>
        <v>0.30693069306930693</v>
      </c>
    </row>
    <row r="50" spans="1:9">
      <c r="A50" s="296">
        <v>41441</v>
      </c>
      <c r="B50" s="311" t="s">
        <v>23</v>
      </c>
      <c r="C50" s="299" t="s">
        <v>55</v>
      </c>
      <c r="D50" s="308" t="s">
        <v>267</v>
      </c>
      <c r="E50" s="6" t="s">
        <v>258</v>
      </c>
      <c r="F50" s="6">
        <v>30</v>
      </c>
      <c r="G50" s="6">
        <v>98</v>
      </c>
      <c r="H50" s="7">
        <f t="shared" si="1"/>
        <v>0.30612244897959184</v>
      </c>
      <c r="I50" s="1" t="s">
        <v>262</v>
      </c>
    </row>
    <row r="51" spans="1:9">
      <c r="A51" s="297"/>
      <c r="B51" s="312"/>
      <c r="C51" s="294"/>
      <c r="D51" s="309"/>
      <c r="E51" s="14" t="s">
        <v>259</v>
      </c>
      <c r="F51" s="14">
        <v>46</v>
      </c>
      <c r="G51" s="14">
        <v>98</v>
      </c>
      <c r="H51" s="15">
        <f t="shared" si="1"/>
        <v>0.46938775510204084</v>
      </c>
      <c r="I51" s="1" t="s">
        <v>263</v>
      </c>
    </row>
    <row r="52" spans="1:9">
      <c r="A52" s="297"/>
      <c r="B52" s="312"/>
      <c r="C52" s="294"/>
      <c r="D52" s="309"/>
      <c r="E52" s="14" t="s">
        <v>257</v>
      </c>
      <c r="F52" s="14">
        <v>48</v>
      </c>
      <c r="G52" s="14">
        <v>98</v>
      </c>
      <c r="H52" s="15">
        <f t="shared" si="1"/>
        <v>0.48979591836734693</v>
      </c>
      <c r="I52" s="1" t="s">
        <v>264</v>
      </c>
    </row>
    <row r="53" spans="1:9">
      <c r="A53" s="297"/>
      <c r="B53" s="312"/>
      <c r="C53" s="294"/>
      <c r="D53" s="309"/>
      <c r="E53" s="4" t="s">
        <v>261</v>
      </c>
      <c r="F53" s="4">
        <v>58</v>
      </c>
      <c r="G53" s="14">
        <v>98</v>
      </c>
      <c r="H53" s="15">
        <f t="shared" si="1"/>
        <v>0.59183673469387754</v>
      </c>
      <c r="I53" s="1" t="s">
        <v>265</v>
      </c>
    </row>
    <row r="54" spans="1:9" ht="15.75" thickBot="1">
      <c r="A54" s="298"/>
      <c r="B54" s="313"/>
      <c r="C54" s="295"/>
      <c r="D54" s="310"/>
      <c r="E54" s="9" t="s">
        <v>260</v>
      </c>
      <c r="F54" s="9">
        <v>60</v>
      </c>
      <c r="G54" s="27">
        <v>98</v>
      </c>
      <c r="H54" s="28">
        <f t="shared" si="1"/>
        <v>0.61224489795918369</v>
      </c>
      <c r="I54" s="1" t="s">
        <v>266</v>
      </c>
    </row>
    <row r="55" spans="1:9">
      <c r="A55" s="296">
        <v>41327</v>
      </c>
      <c r="B55" s="311" t="s">
        <v>122</v>
      </c>
      <c r="C55" s="299" t="s">
        <v>55</v>
      </c>
      <c r="D55" s="299" t="s">
        <v>249</v>
      </c>
      <c r="E55" s="6" t="s">
        <v>69</v>
      </c>
      <c r="F55" s="6">
        <v>35</v>
      </c>
      <c r="G55" s="6">
        <v>195</v>
      </c>
      <c r="H55" s="7">
        <f t="shared" si="1"/>
        <v>0.17948717948717949</v>
      </c>
    </row>
    <row r="56" spans="1:9">
      <c r="A56" s="297"/>
      <c r="B56" s="312"/>
      <c r="C56" s="294"/>
      <c r="D56" s="294"/>
      <c r="E56" s="4" t="s">
        <v>19</v>
      </c>
      <c r="F56" s="4">
        <v>36</v>
      </c>
      <c r="G56" s="4">
        <v>195</v>
      </c>
      <c r="H56" s="8">
        <f t="shared" si="1"/>
        <v>0.18461538461538463</v>
      </c>
    </row>
    <row r="57" spans="1:9">
      <c r="A57" s="297"/>
      <c r="B57" s="312"/>
      <c r="C57" s="294"/>
      <c r="D57" s="294"/>
      <c r="E57" s="4" t="s">
        <v>78</v>
      </c>
      <c r="F57" s="4">
        <v>37</v>
      </c>
      <c r="G57" s="4">
        <v>195</v>
      </c>
      <c r="H57" s="8">
        <f t="shared" si="1"/>
        <v>0.18974358974358974</v>
      </c>
    </row>
    <row r="58" spans="1:9">
      <c r="A58" s="297"/>
      <c r="B58" s="312"/>
      <c r="C58" s="294"/>
      <c r="D58" s="294"/>
      <c r="E58" s="4" t="s">
        <v>17</v>
      </c>
      <c r="F58" s="4">
        <v>86</v>
      </c>
      <c r="G58" s="4">
        <v>195</v>
      </c>
      <c r="H58" s="8">
        <f t="shared" si="1"/>
        <v>0.44102564102564101</v>
      </c>
    </row>
    <row r="59" spans="1:9">
      <c r="A59" s="297"/>
      <c r="B59" s="312"/>
      <c r="C59" s="294"/>
      <c r="D59" s="294"/>
      <c r="E59" s="17" t="s">
        <v>45</v>
      </c>
      <c r="F59" s="17">
        <v>95</v>
      </c>
      <c r="G59" s="4">
        <v>195</v>
      </c>
      <c r="H59" s="18">
        <f t="shared" si="1"/>
        <v>0.48717948717948717</v>
      </c>
    </row>
    <row r="60" spans="1:9">
      <c r="A60" s="297"/>
      <c r="B60" s="312"/>
      <c r="C60" s="294"/>
      <c r="D60" s="294"/>
      <c r="E60" s="17" t="s">
        <v>169</v>
      </c>
      <c r="F60" s="17">
        <v>125</v>
      </c>
      <c r="G60" s="4">
        <v>195</v>
      </c>
      <c r="H60" s="18">
        <f t="shared" si="1"/>
        <v>0.64102564102564108</v>
      </c>
    </row>
    <row r="61" spans="1:9" ht="15.75" thickBot="1">
      <c r="A61" s="298"/>
      <c r="B61" s="313"/>
      <c r="C61" s="295"/>
      <c r="D61" s="295"/>
      <c r="E61" s="9" t="s">
        <v>79</v>
      </c>
      <c r="F61" s="9">
        <v>138</v>
      </c>
      <c r="G61" s="9">
        <v>195</v>
      </c>
      <c r="H61" s="10">
        <f t="shared" si="1"/>
        <v>0.70769230769230773</v>
      </c>
    </row>
    <row r="62" spans="1:9" ht="15" customHeight="1" thickBot="1">
      <c r="A62" s="24">
        <v>41454</v>
      </c>
      <c r="B62" s="53" t="s">
        <v>270</v>
      </c>
      <c r="C62" s="25" t="s">
        <v>55</v>
      </c>
      <c r="D62" s="25" t="s">
        <v>158</v>
      </c>
      <c r="E62" s="25" t="s">
        <v>253</v>
      </c>
      <c r="F62" s="25">
        <v>1690</v>
      </c>
      <c r="G62" s="25">
        <v>2382</v>
      </c>
      <c r="H62" s="26">
        <f t="shared" si="1"/>
        <v>0.70948782535684296</v>
      </c>
    </row>
    <row r="63" spans="1:9" ht="15.75" thickBot="1">
      <c r="A63" s="19">
        <v>41455</v>
      </c>
      <c r="B63" s="51" t="s">
        <v>268</v>
      </c>
      <c r="C63" s="20" t="s">
        <v>55</v>
      </c>
      <c r="D63" s="20" t="s">
        <v>250</v>
      </c>
      <c r="E63" s="20" t="s">
        <v>22</v>
      </c>
      <c r="F63" s="20">
        <v>119</v>
      </c>
      <c r="G63" s="20">
        <v>218</v>
      </c>
      <c r="H63" s="21">
        <f t="shared" si="1"/>
        <v>0.54587155963302747</v>
      </c>
    </row>
    <row r="64" spans="1:9">
      <c r="A64" s="296">
        <v>41455</v>
      </c>
      <c r="B64" s="311" t="s">
        <v>112</v>
      </c>
      <c r="C64" s="299" t="s">
        <v>13</v>
      </c>
      <c r="D64" s="299">
        <v>14</v>
      </c>
      <c r="E64" s="6" t="s">
        <v>97</v>
      </c>
      <c r="F64" s="6">
        <v>43</v>
      </c>
      <c r="G64" s="6">
        <v>307</v>
      </c>
      <c r="H64" s="7">
        <f t="shared" si="1"/>
        <v>0.14006514657980457</v>
      </c>
    </row>
    <row r="65" spans="1:8">
      <c r="A65" s="297"/>
      <c r="B65" s="312"/>
      <c r="C65" s="294"/>
      <c r="D65" s="294"/>
      <c r="E65" s="4" t="s">
        <v>99</v>
      </c>
      <c r="F65" s="4">
        <v>84</v>
      </c>
      <c r="G65" s="4">
        <v>307</v>
      </c>
      <c r="H65" s="8">
        <f t="shared" si="1"/>
        <v>0.2736156351791531</v>
      </c>
    </row>
    <row r="66" spans="1:8" ht="15.75" thickBot="1">
      <c r="A66" s="298"/>
      <c r="B66" s="313"/>
      <c r="C66" s="295"/>
      <c r="D66" s="295"/>
      <c r="E66" s="9" t="s">
        <v>123</v>
      </c>
      <c r="F66" s="9">
        <v>109</v>
      </c>
      <c r="G66" s="9">
        <v>307</v>
      </c>
      <c r="H66" s="10">
        <f t="shared" si="1"/>
        <v>0.35504885993485341</v>
      </c>
    </row>
    <row r="67" spans="1:8">
      <c r="A67" s="296">
        <v>41462</v>
      </c>
      <c r="B67" s="311" t="s">
        <v>77</v>
      </c>
      <c r="C67" s="299" t="s">
        <v>55</v>
      </c>
      <c r="D67" s="299" t="s">
        <v>249</v>
      </c>
      <c r="E67" s="6" t="s">
        <v>78</v>
      </c>
      <c r="F67" s="6">
        <v>50</v>
      </c>
      <c r="G67" s="6">
        <v>241</v>
      </c>
      <c r="H67" s="7">
        <f t="shared" si="1"/>
        <v>0.2074688796680498</v>
      </c>
    </row>
    <row r="68" spans="1:8">
      <c r="A68" s="297"/>
      <c r="B68" s="312"/>
      <c r="C68" s="294"/>
      <c r="D68" s="294"/>
      <c r="E68" s="4" t="s">
        <v>99</v>
      </c>
      <c r="F68" s="4">
        <v>81</v>
      </c>
      <c r="G68" s="4">
        <v>241</v>
      </c>
      <c r="H68" s="8">
        <f t="shared" ref="H68:H97" si="5">F68/G68</f>
        <v>0.33609958506224069</v>
      </c>
    </row>
    <row r="69" spans="1:8">
      <c r="A69" s="297"/>
      <c r="B69" s="312"/>
      <c r="C69" s="294"/>
      <c r="D69" s="294"/>
      <c r="E69" s="17" t="s">
        <v>269</v>
      </c>
      <c r="F69" s="17">
        <v>137</v>
      </c>
      <c r="G69" s="4">
        <v>241</v>
      </c>
      <c r="H69" s="18">
        <f t="shared" si="5"/>
        <v>0.56846473029045641</v>
      </c>
    </row>
    <row r="70" spans="1:8">
      <c r="A70" s="297"/>
      <c r="B70" s="312"/>
      <c r="C70" s="294"/>
      <c r="D70" s="294"/>
      <c r="E70" s="17" t="s">
        <v>169</v>
      </c>
      <c r="F70" s="17">
        <v>155</v>
      </c>
      <c r="G70" s="4">
        <v>241</v>
      </c>
      <c r="H70" s="18">
        <f t="shared" si="5"/>
        <v>0.6431535269709544</v>
      </c>
    </row>
    <row r="71" spans="1:8" ht="15.75" thickBot="1">
      <c r="A71" s="298"/>
      <c r="B71" s="313"/>
      <c r="C71" s="295"/>
      <c r="D71" s="295"/>
      <c r="E71" s="9" t="s">
        <v>16</v>
      </c>
      <c r="F71" s="9">
        <v>162</v>
      </c>
      <c r="G71" s="9">
        <v>241</v>
      </c>
      <c r="H71" s="10">
        <f t="shared" si="5"/>
        <v>0.67219917012448138</v>
      </c>
    </row>
    <row r="72" spans="1:8" ht="15.75" thickBot="1">
      <c r="A72" s="19">
        <v>41462</v>
      </c>
      <c r="B72" s="51" t="s">
        <v>286</v>
      </c>
      <c r="C72" s="20" t="s">
        <v>13</v>
      </c>
      <c r="D72" s="20">
        <v>35</v>
      </c>
      <c r="E72" s="20" t="s">
        <v>105</v>
      </c>
      <c r="F72" s="20">
        <v>129</v>
      </c>
      <c r="G72" s="20">
        <v>545</v>
      </c>
      <c r="H72" s="21">
        <f t="shared" si="5"/>
        <v>0.23669724770642203</v>
      </c>
    </row>
    <row r="73" spans="1:8">
      <c r="A73" s="296">
        <v>41468</v>
      </c>
      <c r="B73" s="311" t="s">
        <v>189</v>
      </c>
      <c r="C73" s="299" t="s">
        <v>128</v>
      </c>
      <c r="D73" s="299">
        <v>15</v>
      </c>
      <c r="E73" s="6" t="s">
        <v>19</v>
      </c>
      <c r="F73" s="6">
        <v>71</v>
      </c>
      <c r="G73" s="6">
        <v>457</v>
      </c>
      <c r="H73" s="7">
        <f t="shared" si="5"/>
        <v>0.15536105032822758</v>
      </c>
    </row>
    <row r="74" spans="1:8">
      <c r="A74" s="297"/>
      <c r="B74" s="312"/>
      <c r="C74" s="294"/>
      <c r="D74" s="294"/>
      <c r="E74" s="4" t="s">
        <v>269</v>
      </c>
      <c r="F74" s="4">
        <v>89</v>
      </c>
      <c r="G74" s="4">
        <v>457</v>
      </c>
      <c r="H74" s="8">
        <f t="shared" si="5"/>
        <v>0.19474835886214442</v>
      </c>
    </row>
    <row r="75" spans="1:8" ht="15.75" thickBot="1">
      <c r="A75" s="298"/>
      <c r="B75" s="313"/>
      <c r="C75" s="295"/>
      <c r="D75" s="295"/>
      <c r="E75" s="9" t="s">
        <v>16</v>
      </c>
      <c r="F75" s="9">
        <v>256</v>
      </c>
      <c r="G75" s="9">
        <v>457</v>
      </c>
      <c r="H75" s="10">
        <f t="shared" si="5"/>
        <v>0.56017505470459517</v>
      </c>
    </row>
    <row r="76" spans="1:8" ht="15.75" thickBot="1">
      <c r="A76" s="19">
        <v>41490</v>
      </c>
      <c r="B76" s="51" t="s">
        <v>171</v>
      </c>
      <c r="C76" s="20" t="s">
        <v>128</v>
      </c>
      <c r="D76" s="20">
        <v>9</v>
      </c>
      <c r="E76" s="20" t="s">
        <v>97</v>
      </c>
      <c r="F76" s="20">
        <v>57</v>
      </c>
      <c r="G76" s="20">
        <v>266</v>
      </c>
      <c r="H76" s="21">
        <f>F76/G76</f>
        <v>0.21428571428571427</v>
      </c>
    </row>
    <row r="77" spans="1:8">
      <c r="A77" s="296">
        <v>41490</v>
      </c>
      <c r="B77" s="311" t="s">
        <v>82</v>
      </c>
      <c r="C77" s="299" t="s">
        <v>55</v>
      </c>
      <c r="D77" s="299" t="s">
        <v>249</v>
      </c>
      <c r="E77" s="6" t="s">
        <v>19</v>
      </c>
      <c r="F77" s="6">
        <v>77</v>
      </c>
      <c r="G77" s="6">
        <v>307</v>
      </c>
      <c r="H77" s="7">
        <f t="shared" si="5"/>
        <v>0.250814332247557</v>
      </c>
    </row>
    <row r="78" spans="1:8">
      <c r="A78" s="297"/>
      <c r="B78" s="312"/>
      <c r="C78" s="294"/>
      <c r="D78" s="294"/>
      <c r="E78" s="4" t="s">
        <v>16</v>
      </c>
      <c r="F78" s="4">
        <v>98</v>
      </c>
      <c r="G78" s="4">
        <v>307</v>
      </c>
      <c r="H78" s="8">
        <f t="shared" si="5"/>
        <v>0.31921824104234525</v>
      </c>
    </row>
    <row r="79" spans="1:8" ht="15" customHeight="1" thickBot="1">
      <c r="A79" s="298"/>
      <c r="B79" s="313"/>
      <c r="C79" s="295"/>
      <c r="D79" s="295"/>
      <c r="E79" s="9" t="s">
        <v>79</v>
      </c>
      <c r="F79" s="9">
        <v>130</v>
      </c>
      <c r="G79" s="9">
        <v>307</v>
      </c>
      <c r="H79" s="10">
        <f t="shared" si="5"/>
        <v>0.42345276872964172</v>
      </c>
    </row>
    <row r="80" spans="1:8" ht="15.75" thickBot="1">
      <c r="A80" s="19">
        <v>41501</v>
      </c>
      <c r="B80" s="51" t="s">
        <v>147</v>
      </c>
      <c r="C80" s="20" t="s">
        <v>55</v>
      </c>
      <c r="D80" s="20" t="s">
        <v>158</v>
      </c>
      <c r="E80" s="20" t="s">
        <v>215</v>
      </c>
      <c r="F80" s="20">
        <v>498</v>
      </c>
      <c r="G80" s="20">
        <v>1179</v>
      </c>
      <c r="H80" s="21">
        <f t="shared" si="5"/>
        <v>0.42239185750636132</v>
      </c>
    </row>
    <row r="81" spans="1:8">
      <c r="A81" s="306">
        <v>41511</v>
      </c>
      <c r="B81" s="318" t="s">
        <v>83</v>
      </c>
      <c r="C81" s="292" t="s">
        <v>55</v>
      </c>
      <c r="D81" s="299" t="s">
        <v>249</v>
      </c>
      <c r="E81" s="6" t="s">
        <v>19</v>
      </c>
      <c r="F81" s="31">
        <v>47</v>
      </c>
      <c r="G81" s="6">
        <v>318</v>
      </c>
      <c r="H81" s="7">
        <f t="shared" si="5"/>
        <v>0.14779874213836477</v>
      </c>
    </row>
    <row r="82" spans="1:8">
      <c r="A82" s="301"/>
      <c r="B82" s="317"/>
      <c r="C82" s="300"/>
      <c r="D82" s="294"/>
      <c r="E82" s="4" t="s">
        <v>16</v>
      </c>
      <c r="F82" s="40">
        <v>55</v>
      </c>
      <c r="G82" s="14">
        <v>318</v>
      </c>
      <c r="H82" s="15">
        <f t="shared" si="5"/>
        <v>0.17295597484276728</v>
      </c>
    </row>
    <row r="83" spans="1:8">
      <c r="A83" s="301"/>
      <c r="B83" s="317"/>
      <c r="C83" s="300"/>
      <c r="D83" s="294"/>
      <c r="E83" s="39" t="s">
        <v>45</v>
      </c>
      <c r="F83" s="40">
        <v>87</v>
      </c>
      <c r="G83" s="14">
        <v>318</v>
      </c>
      <c r="H83" s="15">
        <f t="shared" si="5"/>
        <v>0.27358490566037735</v>
      </c>
    </row>
    <row r="84" spans="1:8">
      <c r="A84" s="301"/>
      <c r="B84" s="317"/>
      <c r="C84" s="300"/>
      <c r="D84" s="294"/>
      <c r="E84" s="39" t="s">
        <v>169</v>
      </c>
      <c r="F84" s="40">
        <v>98</v>
      </c>
      <c r="G84" s="14">
        <v>318</v>
      </c>
      <c r="H84" s="15">
        <f t="shared" si="5"/>
        <v>0.3081761006289308</v>
      </c>
    </row>
    <row r="85" spans="1:8">
      <c r="A85" s="301"/>
      <c r="B85" s="317"/>
      <c r="C85" s="300"/>
      <c r="D85" s="294"/>
      <c r="E85" s="34" t="s">
        <v>269</v>
      </c>
      <c r="F85" s="32">
        <v>99</v>
      </c>
      <c r="G85" s="14">
        <v>318</v>
      </c>
      <c r="H85" s="8">
        <f t="shared" si="5"/>
        <v>0.31132075471698112</v>
      </c>
    </row>
    <row r="86" spans="1:8">
      <c r="A86" s="301"/>
      <c r="B86" s="317"/>
      <c r="C86" s="300"/>
      <c r="D86" s="294"/>
      <c r="E86" s="34" t="s">
        <v>271</v>
      </c>
      <c r="F86" s="32">
        <v>127</v>
      </c>
      <c r="G86" s="14">
        <v>318</v>
      </c>
      <c r="H86" s="8">
        <f>F86/G86</f>
        <v>0.39937106918238996</v>
      </c>
    </row>
    <row r="87" spans="1:8">
      <c r="A87" s="301"/>
      <c r="B87" s="317"/>
      <c r="C87" s="300"/>
      <c r="D87" s="294"/>
      <c r="E87" s="34" t="s">
        <v>31</v>
      </c>
      <c r="F87" s="32">
        <v>178</v>
      </c>
      <c r="G87" s="14">
        <v>318</v>
      </c>
      <c r="H87" s="8">
        <f>F87/G87</f>
        <v>0.55974842767295596</v>
      </c>
    </row>
    <row r="88" spans="1:8">
      <c r="A88" s="301"/>
      <c r="B88" s="317"/>
      <c r="C88" s="300"/>
      <c r="D88" s="294"/>
      <c r="E88" s="34" t="s">
        <v>272</v>
      </c>
      <c r="F88" s="32">
        <v>179</v>
      </c>
      <c r="G88" s="14">
        <v>318</v>
      </c>
      <c r="H88" s="8">
        <f>F88/G88</f>
        <v>0.56289308176100628</v>
      </c>
    </row>
    <row r="89" spans="1:8" ht="15.75" thickBot="1">
      <c r="A89" s="301"/>
      <c r="B89" s="317"/>
      <c r="C89" s="300"/>
      <c r="D89" s="295"/>
      <c r="E89" s="58" t="s">
        <v>194</v>
      </c>
      <c r="F89" s="59">
        <v>225</v>
      </c>
      <c r="G89" s="20">
        <v>318</v>
      </c>
      <c r="H89" s="21">
        <f t="shared" si="5"/>
        <v>0.70754716981132071</v>
      </c>
    </row>
    <row r="90" spans="1:8">
      <c r="A90" s="304"/>
      <c r="B90" s="319"/>
      <c r="C90" s="305"/>
      <c r="D90" s="314" t="s">
        <v>250</v>
      </c>
      <c r="E90" s="36" t="s">
        <v>78</v>
      </c>
      <c r="F90" s="31">
        <v>48</v>
      </c>
      <c r="G90" s="6">
        <v>417</v>
      </c>
      <c r="H90" s="7">
        <f t="shared" si="5"/>
        <v>0.11510791366906475</v>
      </c>
    </row>
    <row r="91" spans="1:8">
      <c r="A91" s="304"/>
      <c r="B91" s="319"/>
      <c r="C91" s="305"/>
      <c r="D91" s="316"/>
      <c r="E91" s="34" t="s">
        <v>17</v>
      </c>
      <c r="F91" s="32">
        <v>170</v>
      </c>
      <c r="G91" s="4">
        <v>417</v>
      </c>
      <c r="H91" s="8">
        <f t="shared" si="5"/>
        <v>0.407673860911271</v>
      </c>
    </row>
    <row r="92" spans="1:8">
      <c r="A92" s="304"/>
      <c r="B92" s="319"/>
      <c r="C92" s="305"/>
      <c r="D92" s="316"/>
      <c r="E92" s="34" t="s">
        <v>105</v>
      </c>
      <c r="F92" s="32">
        <v>245</v>
      </c>
      <c r="G92" s="4">
        <v>417</v>
      </c>
      <c r="H92" s="8">
        <f t="shared" si="5"/>
        <v>0.58752997601918466</v>
      </c>
    </row>
    <row r="93" spans="1:8">
      <c r="A93" s="304"/>
      <c r="B93" s="319"/>
      <c r="C93" s="305"/>
      <c r="D93" s="316"/>
      <c r="E93" s="34" t="s">
        <v>97</v>
      </c>
      <c r="F93" s="32">
        <v>275</v>
      </c>
      <c r="G93" s="4">
        <v>417</v>
      </c>
      <c r="H93" s="8">
        <f t="shared" si="5"/>
        <v>0.65947242206235013</v>
      </c>
    </row>
    <row r="94" spans="1:8">
      <c r="A94" s="304"/>
      <c r="B94" s="319"/>
      <c r="C94" s="305"/>
      <c r="D94" s="316"/>
      <c r="E94" s="34" t="s">
        <v>52</v>
      </c>
      <c r="F94" s="32">
        <v>277</v>
      </c>
      <c r="G94" s="4">
        <v>417</v>
      </c>
      <c r="H94" s="8">
        <f t="shared" si="5"/>
        <v>0.66426858513189446</v>
      </c>
    </row>
    <row r="95" spans="1:8">
      <c r="A95" s="302"/>
      <c r="B95" s="328"/>
      <c r="C95" s="303"/>
      <c r="D95" s="316"/>
      <c r="E95" s="43" t="s">
        <v>123</v>
      </c>
      <c r="F95" s="72">
        <v>291</v>
      </c>
      <c r="G95" s="4">
        <v>417</v>
      </c>
      <c r="H95" s="18">
        <f t="shared" si="5"/>
        <v>0.69784172661870503</v>
      </c>
    </row>
    <row r="96" spans="1:8">
      <c r="A96" s="302"/>
      <c r="B96" s="328"/>
      <c r="C96" s="303"/>
      <c r="D96" s="316"/>
      <c r="E96" s="43" t="s">
        <v>79</v>
      </c>
      <c r="F96" s="72">
        <v>300</v>
      </c>
      <c r="G96" s="4">
        <v>417</v>
      </c>
      <c r="H96" s="18">
        <f t="shared" si="5"/>
        <v>0.71942446043165464</v>
      </c>
    </row>
    <row r="97" spans="1:8">
      <c r="A97" s="302"/>
      <c r="B97" s="328"/>
      <c r="C97" s="303"/>
      <c r="D97" s="316"/>
      <c r="E97" s="43" t="s">
        <v>30</v>
      </c>
      <c r="F97" s="72">
        <v>318</v>
      </c>
      <c r="G97" s="4">
        <v>417</v>
      </c>
      <c r="H97" s="18">
        <f t="shared" si="5"/>
        <v>0.76258992805755399</v>
      </c>
    </row>
    <row r="98" spans="1:8" ht="15.75" thickBot="1">
      <c r="A98" s="307"/>
      <c r="B98" s="320"/>
      <c r="C98" s="293"/>
      <c r="D98" s="315"/>
      <c r="E98" s="37" t="s">
        <v>84</v>
      </c>
      <c r="F98" s="37" t="s">
        <v>135</v>
      </c>
      <c r="G98" s="9">
        <v>417</v>
      </c>
      <c r="H98" s="10"/>
    </row>
    <row r="99" spans="1:8">
      <c r="A99" s="306">
        <v>41518</v>
      </c>
      <c r="B99" s="318" t="s">
        <v>65</v>
      </c>
      <c r="C99" s="292" t="s">
        <v>55</v>
      </c>
      <c r="D99" s="299" t="s">
        <v>249</v>
      </c>
      <c r="E99" s="6" t="s">
        <v>97</v>
      </c>
      <c r="F99" s="31">
        <v>40</v>
      </c>
      <c r="G99" s="6">
        <v>241</v>
      </c>
      <c r="H99" s="7">
        <f>F99/G99</f>
        <v>0.16597510373443983</v>
      </c>
    </row>
    <row r="100" spans="1:8" ht="15.75" thickBot="1">
      <c r="A100" s="301"/>
      <c r="B100" s="317"/>
      <c r="C100" s="300"/>
      <c r="D100" s="295"/>
      <c r="E100" s="58" t="s">
        <v>194</v>
      </c>
      <c r="F100" s="59">
        <v>126</v>
      </c>
      <c r="G100" s="20">
        <v>241</v>
      </c>
      <c r="H100" s="21">
        <f>F100/G100</f>
        <v>0.52282157676348551</v>
      </c>
    </row>
    <row r="101" spans="1:8">
      <c r="A101" s="304"/>
      <c r="B101" s="319"/>
      <c r="C101" s="305"/>
      <c r="D101" s="314" t="s">
        <v>250</v>
      </c>
      <c r="E101" s="6" t="s">
        <v>19</v>
      </c>
      <c r="F101" s="31">
        <v>67</v>
      </c>
      <c r="G101" s="6">
        <v>213</v>
      </c>
      <c r="H101" s="7">
        <f>F101/G101</f>
        <v>0.31455399061032863</v>
      </c>
    </row>
    <row r="102" spans="1:8">
      <c r="A102" s="302"/>
      <c r="B102" s="328"/>
      <c r="C102" s="303"/>
      <c r="D102" s="316"/>
      <c r="E102" s="39" t="s">
        <v>169</v>
      </c>
      <c r="F102" s="72">
        <v>105</v>
      </c>
      <c r="G102" s="4">
        <v>213</v>
      </c>
      <c r="H102" s="8">
        <f>F102/G102</f>
        <v>0.49295774647887325</v>
      </c>
    </row>
    <row r="103" spans="1:8" ht="15.75" thickBot="1">
      <c r="A103" s="307"/>
      <c r="B103" s="320"/>
      <c r="C103" s="293"/>
      <c r="D103" s="315"/>
      <c r="E103" s="37" t="s">
        <v>30</v>
      </c>
      <c r="F103" s="37">
        <v>168</v>
      </c>
      <c r="G103" s="9">
        <v>213</v>
      </c>
      <c r="H103" s="21">
        <f t="shared" ref="H103:H111" si="6">F103/G103</f>
        <v>0.78873239436619713</v>
      </c>
    </row>
    <row r="104" spans="1:8">
      <c r="A104" s="306">
        <v>41525</v>
      </c>
      <c r="B104" s="340" t="s">
        <v>88</v>
      </c>
      <c r="C104" s="345" t="s">
        <v>55</v>
      </c>
      <c r="D104" s="299" t="s">
        <v>249</v>
      </c>
      <c r="E104" s="6" t="s">
        <v>16</v>
      </c>
      <c r="F104" s="31">
        <v>36</v>
      </c>
      <c r="G104" s="6">
        <v>359</v>
      </c>
      <c r="H104" s="7">
        <f t="shared" si="6"/>
        <v>0.10027855153203342</v>
      </c>
    </row>
    <row r="105" spans="1:8">
      <c r="A105" s="301"/>
      <c r="B105" s="341"/>
      <c r="C105" s="346"/>
      <c r="D105" s="294"/>
      <c r="E105" s="39" t="s">
        <v>169</v>
      </c>
      <c r="F105" s="40">
        <v>62</v>
      </c>
      <c r="G105" s="14">
        <v>359</v>
      </c>
      <c r="H105" s="15">
        <f t="shared" si="6"/>
        <v>0.17270194986072424</v>
      </c>
    </row>
    <row r="106" spans="1:8" ht="15.75" thickBot="1">
      <c r="A106" s="301"/>
      <c r="B106" s="341"/>
      <c r="C106" s="346"/>
      <c r="D106" s="295"/>
      <c r="E106" s="58" t="s">
        <v>194</v>
      </c>
      <c r="F106" s="59">
        <v>183</v>
      </c>
      <c r="G106" s="20">
        <v>359</v>
      </c>
      <c r="H106" s="21">
        <f t="shared" si="6"/>
        <v>0.50974930362116988</v>
      </c>
    </row>
    <row r="107" spans="1:8">
      <c r="A107" s="304"/>
      <c r="B107" s="342"/>
      <c r="C107" s="347"/>
      <c r="D107" s="314" t="s">
        <v>250</v>
      </c>
      <c r="E107" s="36" t="s">
        <v>78</v>
      </c>
      <c r="F107" s="31">
        <v>45</v>
      </c>
      <c r="G107" s="6">
        <v>365</v>
      </c>
      <c r="H107" s="7">
        <f t="shared" si="6"/>
        <v>0.12328767123287671</v>
      </c>
    </row>
    <row r="108" spans="1:8">
      <c r="A108" s="304"/>
      <c r="B108" s="342"/>
      <c r="C108" s="347"/>
      <c r="D108" s="316"/>
      <c r="E108" s="34" t="s">
        <v>69</v>
      </c>
      <c r="F108" s="32">
        <v>83</v>
      </c>
      <c r="G108" s="4">
        <v>365</v>
      </c>
      <c r="H108" s="8">
        <f t="shared" si="6"/>
        <v>0.22739726027397261</v>
      </c>
    </row>
    <row r="109" spans="1:8">
      <c r="A109" s="302"/>
      <c r="B109" s="343"/>
      <c r="C109" s="348"/>
      <c r="D109" s="316"/>
      <c r="E109" s="34" t="s">
        <v>97</v>
      </c>
      <c r="F109" s="72">
        <v>175</v>
      </c>
      <c r="G109" s="4">
        <v>365</v>
      </c>
      <c r="H109" s="18">
        <f t="shared" si="6"/>
        <v>0.47945205479452052</v>
      </c>
    </row>
    <row r="110" spans="1:8">
      <c r="A110" s="302"/>
      <c r="B110" s="343"/>
      <c r="C110" s="348"/>
      <c r="D110" s="316"/>
      <c r="E110" s="43" t="s">
        <v>31</v>
      </c>
      <c r="F110" s="72">
        <v>236</v>
      </c>
      <c r="G110" s="4">
        <v>365</v>
      </c>
      <c r="H110" s="8">
        <f t="shared" si="6"/>
        <v>0.64657534246575343</v>
      </c>
    </row>
    <row r="111" spans="1:8" ht="15" customHeight="1" thickBot="1">
      <c r="A111" s="307"/>
      <c r="B111" s="344"/>
      <c r="C111" s="349"/>
      <c r="D111" s="315"/>
      <c r="E111" s="37" t="s">
        <v>79</v>
      </c>
      <c r="F111" s="37">
        <v>241</v>
      </c>
      <c r="G111" s="9">
        <v>365</v>
      </c>
      <c r="H111" s="28">
        <f t="shared" si="6"/>
        <v>0.66027397260273968</v>
      </c>
    </row>
    <row r="112" spans="1:8" ht="15.75" thickBot="1">
      <c r="A112" s="19">
        <v>41524</v>
      </c>
      <c r="B112" s="51" t="s">
        <v>275</v>
      </c>
      <c r="C112" s="20" t="s">
        <v>55</v>
      </c>
      <c r="D112" s="20" t="s">
        <v>274</v>
      </c>
      <c r="E112" s="20" t="s">
        <v>17</v>
      </c>
      <c r="F112" s="20">
        <v>631</v>
      </c>
      <c r="G112" s="20">
        <v>1500</v>
      </c>
      <c r="H112" s="21">
        <f>F112/G112</f>
        <v>0.42066666666666669</v>
      </c>
    </row>
    <row r="113" spans="1:9">
      <c r="A113" s="296">
        <v>41525</v>
      </c>
      <c r="B113" s="311" t="s">
        <v>217</v>
      </c>
      <c r="C113" s="299" t="s">
        <v>55</v>
      </c>
      <c r="D113" s="299" t="s">
        <v>158</v>
      </c>
      <c r="E113" s="6" t="s">
        <v>22</v>
      </c>
      <c r="F113" s="6">
        <v>459</v>
      </c>
      <c r="G113" s="6">
        <v>630</v>
      </c>
      <c r="H113" s="7">
        <f>F113/G113</f>
        <v>0.72857142857142854</v>
      </c>
    </row>
    <row r="114" spans="1:9" ht="15.75" thickBot="1">
      <c r="A114" s="298"/>
      <c r="B114" s="313"/>
      <c r="C114" s="295"/>
      <c r="D114" s="295"/>
      <c r="E114" s="9" t="s">
        <v>103</v>
      </c>
      <c r="F114" s="9">
        <v>579</v>
      </c>
      <c r="G114" s="9">
        <v>630</v>
      </c>
      <c r="H114" s="10">
        <f>F114/G114</f>
        <v>0.919047619047619</v>
      </c>
    </row>
    <row r="115" spans="1:9">
      <c r="A115" s="306">
        <v>41539</v>
      </c>
      <c r="B115" s="318" t="s">
        <v>273</v>
      </c>
      <c r="C115" s="292" t="s">
        <v>55</v>
      </c>
      <c r="D115" s="299" t="s">
        <v>252</v>
      </c>
      <c r="E115" s="6" t="s">
        <v>21</v>
      </c>
      <c r="F115" s="31">
        <v>66</v>
      </c>
      <c r="G115" s="6">
        <v>226</v>
      </c>
      <c r="H115" s="7">
        <f t="shared" ref="H115:H131" si="7">F115/G115</f>
        <v>0.29203539823008851</v>
      </c>
    </row>
    <row r="116" spans="1:9">
      <c r="A116" s="301"/>
      <c r="B116" s="317"/>
      <c r="C116" s="300"/>
      <c r="D116" s="294"/>
      <c r="E116" s="39" t="s">
        <v>69</v>
      </c>
      <c r="F116" s="40">
        <v>74</v>
      </c>
      <c r="G116" s="14">
        <v>226</v>
      </c>
      <c r="H116" s="15">
        <f t="shared" si="7"/>
        <v>0.32743362831858408</v>
      </c>
    </row>
    <row r="117" spans="1:9">
      <c r="A117" s="301"/>
      <c r="B117" s="317"/>
      <c r="C117" s="300"/>
      <c r="D117" s="294"/>
      <c r="E117" s="39" t="s">
        <v>19</v>
      </c>
      <c r="F117" s="40">
        <v>78</v>
      </c>
      <c r="G117" s="14">
        <v>226</v>
      </c>
      <c r="H117" s="15">
        <f t="shared" si="7"/>
        <v>0.34513274336283184</v>
      </c>
    </row>
    <row r="118" spans="1:9">
      <c r="A118" s="304"/>
      <c r="B118" s="319"/>
      <c r="C118" s="305"/>
      <c r="D118" s="294"/>
      <c r="E118" s="39" t="s">
        <v>123</v>
      </c>
      <c r="F118" s="40">
        <v>134</v>
      </c>
      <c r="G118" s="14">
        <v>226</v>
      </c>
      <c r="H118" s="15">
        <f t="shared" si="7"/>
        <v>0.59292035398230092</v>
      </c>
    </row>
    <row r="119" spans="1:9">
      <c r="A119" s="304"/>
      <c r="B119" s="319"/>
      <c r="C119" s="305"/>
      <c r="D119" s="294"/>
      <c r="E119" s="34" t="s">
        <v>45</v>
      </c>
      <c r="F119" s="32">
        <v>145</v>
      </c>
      <c r="G119" s="14">
        <v>226</v>
      </c>
      <c r="H119" s="8">
        <f t="shared" si="7"/>
        <v>0.6415929203539823</v>
      </c>
    </row>
    <row r="120" spans="1:9">
      <c r="A120" s="302"/>
      <c r="B120" s="328"/>
      <c r="C120" s="303"/>
      <c r="D120" s="294"/>
      <c r="E120" s="34" t="s">
        <v>84</v>
      </c>
      <c r="F120" s="72">
        <v>180</v>
      </c>
      <c r="G120" s="14">
        <v>226</v>
      </c>
      <c r="H120" s="18">
        <f t="shared" si="7"/>
        <v>0.79646017699115046</v>
      </c>
    </row>
    <row r="121" spans="1:9">
      <c r="A121" s="302"/>
      <c r="B121" s="328"/>
      <c r="C121" s="303"/>
      <c r="D121" s="294"/>
      <c r="E121" s="43" t="s">
        <v>31</v>
      </c>
      <c r="F121" s="72">
        <v>181</v>
      </c>
      <c r="G121" s="14">
        <v>226</v>
      </c>
      <c r="H121" s="8">
        <f t="shared" si="7"/>
        <v>0.80088495575221241</v>
      </c>
    </row>
    <row r="122" spans="1:9" ht="15.75" thickBot="1">
      <c r="A122" s="307"/>
      <c r="B122" s="320"/>
      <c r="C122" s="293"/>
      <c r="D122" s="295"/>
      <c r="E122" s="37" t="s">
        <v>29</v>
      </c>
      <c r="F122" s="37">
        <v>218</v>
      </c>
      <c r="G122" s="9">
        <v>226</v>
      </c>
      <c r="H122" s="21">
        <f t="shared" si="7"/>
        <v>0.96460176991150437</v>
      </c>
    </row>
    <row r="123" spans="1:9">
      <c r="A123" s="306">
        <v>41539</v>
      </c>
      <c r="B123" s="318" t="s">
        <v>149</v>
      </c>
      <c r="C123" s="292" t="s">
        <v>55</v>
      </c>
      <c r="D123" s="299" t="s">
        <v>249</v>
      </c>
      <c r="E123" s="36" t="s">
        <v>272</v>
      </c>
      <c r="F123" s="31">
        <v>87</v>
      </c>
      <c r="G123" s="6">
        <v>246</v>
      </c>
      <c r="H123" s="7">
        <f t="shared" si="7"/>
        <v>0.35365853658536583</v>
      </c>
    </row>
    <row r="124" spans="1:9" ht="15.75" thickBot="1">
      <c r="A124" s="301"/>
      <c r="B124" s="317"/>
      <c r="C124" s="300"/>
      <c r="D124" s="295"/>
      <c r="E124" s="58" t="s">
        <v>194</v>
      </c>
      <c r="F124" s="59">
        <v>185</v>
      </c>
      <c r="G124" s="20">
        <v>246</v>
      </c>
      <c r="H124" s="21">
        <f t="shared" si="7"/>
        <v>0.75203252032520329</v>
      </c>
    </row>
    <row r="125" spans="1:9">
      <c r="A125" s="304"/>
      <c r="B125" s="319"/>
      <c r="C125" s="305"/>
      <c r="D125" s="314" t="s">
        <v>250</v>
      </c>
      <c r="E125" s="6" t="s">
        <v>78</v>
      </c>
      <c r="F125" s="31"/>
      <c r="G125" s="6">
        <v>243</v>
      </c>
      <c r="H125" s="7">
        <f t="shared" si="7"/>
        <v>0</v>
      </c>
    </row>
    <row r="126" spans="1:9">
      <c r="A126" s="302"/>
      <c r="B126" s="328"/>
      <c r="C126" s="303"/>
      <c r="D126" s="316"/>
      <c r="E126" s="39" t="s">
        <v>97</v>
      </c>
      <c r="F126" s="72">
        <v>127</v>
      </c>
      <c r="G126" s="4">
        <v>243</v>
      </c>
      <c r="H126" s="8">
        <f t="shared" si="7"/>
        <v>0.52263374485596703</v>
      </c>
    </row>
    <row r="127" spans="1:9" ht="15.75" thickBot="1">
      <c r="A127" s="307"/>
      <c r="B127" s="320"/>
      <c r="C127" s="293"/>
      <c r="D127" s="315"/>
      <c r="E127" s="37" t="s">
        <v>22</v>
      </c>
      <c r="F127" s="37">
        <v>152</v>
      </c>
      <c r="G127" s="9">
        <v>243</v>
      </c>
      <c r="H127" s="28">
        <f t="shared" si="7"/>
        <v>0.62551440329218111</v>
      </c>
    </row>
    <row r="128" spans="1:9">
      <c r="A128" s="306">
        <v>41546</v>
      </c>
      <c r="B128" s="318" t="s">
        <v>276</v>
      </c>
      <c r="C128" s="299" t="s">
        <v>55</v>
      </c>
      <c r="D128" s="308" t="s">
        <v>277</v>
      </c>
      <c r="E128" s="6" t="s">
        <v>278</v>
      </c>
      <c r="F128" s="6">
        <v>41</v>
      </c>
      <c r="G128" s="6">
        <v>87</v>
      </c>
      <c r="H128" s="7">
        <f t="shared" si="7"/>
        <v>0.47126436781609193</v>
      </c>
      <c r="I128" s="1" t="s">
        <v>282</v>
      </c>
    </row>
    <row r="129" spans="1:9">
      <c r="A129" s="301"/>
      <c r="B129" s="317"/>
      <c r="C129" s="294"/>
      <c r="D129" s="309"/>
      <c r="E129" s="14" t="s">
        <v>280</v>
      </c>
      <c r="F129" s="14">
        <v>44</v>
      </c>
      <c r="G129" s="14">
        <v>87</v>
      </c>
      <c r="H129" s="15">
        <f t="shared" si="7"/>
        <v>0.50574712643678166</v>
      </c>
      <c r="I129" s="1" t="s">
        <v>283</v>
      </c>
    </row>
    <row r="130" spans="1:9">
      <c r="A130" s="302"/>
      <c r="B130" s="328"/>
      <c r="C130" s="294"/>
      <c r="D130" s="309"/>
      <c r="E130" s="14" t="s">
        <v>279</v>
      </c>
      <c r="F130" s="4">
        <v>45</v>
      </c>
      <c r="G130" s="14">
        <v>87</v>
      </c>
      <c r="H130" s="15">
        <f t="shared" si="7"/>
        <v>0.51724137931034486</v>
      </c>
      <c r="I130" s="1" t="s">
        <v>284</v>
      </c>
    </row>
    <row r="131" spans="1:9" ht="15.75" thickBot="1">
      <c r="A131" s="307"/>
      <c r="B131" s="320"/>
      <c r="C131" s="295"/>
      <c r="D131" s="310"/>
      <c r="E131" s="9" t="s">
        <v>281</v>
      </c>
      <c r="F131" s="9">
        <v>58</v>
      </c>
      <c r="G131" s="27">
        <v>87</v>
      </c>
      <c r="H131" s="28">
        <f t="shared" si="7"/>
        <v>0.66666666666666663</v>
      </c>
      <c r="I131" s="1" t="s">
        <v>285</v>
      </c>
    </row>
  </sheetData>
  <mergeCells count="96">
    <mergeCell ref="D128:D131"/>
    <mergeCell ref="A115:A122"/>
    <mergeCell ref="B115:B122"/>
    <mergeCell ref="A128:A131"/>
    <mergeCell ref="B128:B131"/>
    <mergeCell ref="C128:C131"/>
    <mergeCell ref="A123:A127"/>
    <mergeCell ref="B123:B127"/>
    <mergeCell ref="C123:C127"/>
    <mergeCell ref="D123:D124"/>
    <mergeCell ref="D125:D127"/>
    <mergeCell ref="C113:C114"/>
    <mergeCell ref="A113:A114"/>
    <mergeCell ref="D113:D114"/>
    <mergeCell ref="C115:C122"/>
    <mergeCell ref="D115:D122"/>
    <mergeCell ref="B113:B114"/>
    <mergeCell ref="A104:A111"/>
    <mergeCell ref="B104:B111"/>
    <mergeCell ref="C104:C111"/>
    <mergeCell ref="D104:D106"/>
    <mergeCell ref="D107:D111"/>
    <mergeCell ref="A99:A103"/>
    <mergeCell ref="B99:B103"/>
    <mergeCell ref="C99:C103"/>
    <mergeCell ref="D101:D103"/>
    <mergeCell ref="D99:D100"/>
    <mergeCell ref="A81:A98"/>
    <mergeCell ref="B81:B98"/>
    <mergeCell ref="C81:C98"/>
    <mergeCell ref="D81:D89"/>
    <mergeCell ref="D90:D98"/>
    <mergeCell ref="A73:A75"/>
    <mergeCell ref="B73:B75"/>
    <mergeCell ref="C73:C75"/>
    <mergeCell ref="D73:D75"/>
    <mergeCell ref="A77:A79"/>
    <mergeCell ref="B77:B79"/>
    <mergeCell ref="C77:C79"/>
    <mergeCell ref="D77:D79"/>
    <mergeCell ref="A67:A71"/>
    <mergeCell ref="B67:B71"/>
    <mergeCell ref="C67:C71"/>
    <mergeCell ref="D67:D71"/>
    <mergeCell ref="A64:A66"/>
    <mergeCell ref="B64:B66"/>
    <mergeCell ref="C64:C66"/>
    <mergeCell ref="D64:D66"/>
    <mergeCell ref="A55:A61"/>
    <mergeCell ref="B55:B61"/>
    <mergeCell ref="C55:C61"/>
    <mergeCell ref="D55:D61"/>
    <mergeCell ref="A50:A54"/>
    <mergeCell ref="B50:B54"/>
    <mergeCell ref="C50:C54"/>
    <mergeCell ref="D50:D54"/>
    <mergeCell ref="A46:A47"/>
    <mergeCell ref="B46:B47"/>
    <mergeCell ref="C46:C47"/>
    <mergeCell ref="D46:D47"/>
    <mergeCell ref="D34:D38"/>
    <mergeCell ref="A43:A44"/>
    <mergeCell ref="B43:B44"/>
    <mergeCell ref="C43:C44"/>
    <mergeCell ref="D43:D44"/>
    <mergeCell ref="A32:A33"/>
    <mergeCell ref="B32:B33"/>
    <mergeCell ref="C32:C33"/>
    <mergeCell ref="A34:A38"/>
    <mergeCell ref="B34:B38"/>
    <mergeCell ref="C34:C38"/>
    <mergeCell ref="A29:A31"/>
    <mergeCell ref="B29:B31"/>
    <mergeCell ref="C29:C31"/>
    <mergeCell ref="D29:D31"/>
    <mergeCell ref="A24:A25"/>
    <mergeCell ref="B24:B25"/>
    <mergeCell ref="C24:C25"/>
    <mergeCell ref="A26:A28"/>
    <mergeCell ref="B26:B28"/>
    <mergeCell ref="C26:C28"/>
    <mergeCell ref="A8:A12"/>
    <mergeCell ref="B8:B12"/>
    <mergeCell ref="C8:C12"/>
    <mergeCell ref="D8:D10"/>
    <mergeCell ref="D11:D12"/>
    <mergeCell ref="A19:A23"/>
    <mergeCell ref="B19:B23"/>
    <mergeCell ref="C19:C23"/>
    <mergeCell ref="D20:D23"/>
    <mergeCell ref="D26:D28"/>
    <mergeCell ref="A1:E1"/>
    <mergeCell ref="A5:A7"/>
    <mergeCell ref="B5:B7"/>
    <mergeCell ref="C5:C7"/>
    <mergeCell ref="D6:D7"/>
  </mergeCells>
  <phoneticPr fontId="6" type="noConversion"/>
  <conditionalFormatting sqref="C13:D16 D11 C8:D8 C5:C7 D5 D18:D20 C18:C24 C45:D55 D24:D25 D33:D34 C39:D42 C43:C44 D43 C62:D67 C81:C98 D81 D90:D98 C100:C103 C99:D99 D101:D103 C105:C112 C104:D104 D107:D112 C115:C122 C113:D114 C124:C127 C123:D123 D125:D127 C128:D131 C72:D80 C4:D4 C26:D32 C34">
    <cfRule type="containsText" dxfId="36" priority="2" stopIfTrue="1" operator="containsText" text="Duathlon">
      <formula>NOT(ISERROR(SEARCH("Duathlon",C4)))</formula>
    </cfRule>
    <cfRule type="containsText" dxfId="35" priority="3" stopIfTrue="1" operator="containsText" text="Triathlon">
      <formula>NOT(ISERROR(SEARCH("Triathlon",C4)))</formula>
    </cfRule>
    <cfRule type="containsText" dxfId="34" priority="4" stopIfTrue="1" operator="containsText" text="Trail">
      <formula>NOT(ISERROR(SEARCH("Trail",C4)))</formula>
    </cfRule>
  </conditionalFormatting>
  <conditionalFormatting sqref="H4:H131">
    <cfRule type="cellIs" dxfId="33" priority="1" stopIfTrue="1" operator="lessThan">
      <formula>0.2</formula>
    </cfRule>
  </conditionalFormatting>
  <pageMargins left="0.68" right="0.16" top="0.12" bottom="0.19" header="0.12" footer="0.12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7"/>
  <sheetViews>
    <sheetView topLeftCell="A12" zoomScale="105" zoomScaleNormal="105" workbookViewId="0">
      <selection activeCell="M17" sqref="M17"/>
    </sheetView>
  </sheetViews>
  <sheetFormatPr baseColWidth="10" defaultRowHeight="15"/>
  <cols>
    <col min="1" max="1" width="11.5703125" style="1" customWidth="1"/>
    <col min="2" max="2" width="15.7109375" style="46" bestFit="1" customWidth="1"/>
    <col min="3" max="3" width="18" style="1" customWidth="1"/>
    <col min="4" max="4" width="11.28515625" style="1" bestFit="1" customWidth="1"/>
    <col min="5" max="5" width="49.85546875" style="1" bestFit="1" customWidth="1"/>
    <col min="6" max="6" width="6" style="1" bestFit="1" customWidth="1"/>
    <col min="7" max="7" width="11.42578125" style="1"/>
    <col min="8" max="8" width="7.7109375" style="1" bestFit="1" customWidth="1"/>
    <col min="9" max="9" width="11.42578125" style="1"/>
    <col min="10" max="10" width="14.7109375" style="1" bestFit="1" customWidth="1"/>
    <col min="11" max="11" width="15.5703125" style="1" bestFit="1" customWidth="1"/>
    <col min="12" max="16384" width="11.42578125" style="1"/>
  </cols>
  <sheetData>
    <row r="1" spans="1:14" ht="23.25">
      <c r="A1" s="352" t="s">
        <v>370</v>
      </c>
      <c r="B1" s="352"/>
      <c r="C1" s="352"/>
      <c r="D1" s="352"/>
      <c r="E1" s="352"/>
      <c r="F1" s="352"/>
      <c r="G1" s="352"/>
      <c r="H1" s="352"/>
      <c r="L1" s="1">
        <v>2014</v>
      </c>
    </row>
    <row r="2" spans="1:14" ht="15.75" thickBot="1">
      <c r="A2" s="2"/>
      <c r="H2" s="3"/>
      <c r="K2" s="1" t="s">
        <v>55</v>
      </c>
      <c r="L2" s="1">
        <f t="shared" ref="L2:L11" si="0">COUNTIF($C$4:$D$246,K2)</f>
        <v>83</v>
      </c>
    </row>
    <row r="3" spans="1:14" ht="15.75" thickBot="1">
      <c r="A3" s="79" t="s">
        <v>1</v>
      </c>
      <c r="B3" s="80" t="s">
        <v>3</v>
      </c>
      <c r="C3" s="81" t="s">
        <v>2</v>
      </c>
      <c r="D3" s="81" t="s">
        <v>14</v>
      </c>
      <c r="E3" s="81" t="s">
        <v>4</v>
      </c>
      <c r="F3" s="81" t="s">
        <v>5</v>
      </c>
      <c r="G3" s="81" t="s">
        <v>136</v>
      </c>
      <c r="H3" s="82" t="s">
        <v>34</v>
      </c>
      <c r="K3" s="1" t="s">
        <v>37</v>
      </c>
      <c r="L3" s="1">
        <f t="shared" si="0"/>
        <v>0</v>
      </c>
    </row>
    <row r="4" spans="1:14" ht="15.75" thickBot="1">
      <c r="A4" s="24">
        <v>41552</v>
      </c>
      <c r="B4" s="53" t="s">
        <v>297</v>
      </c>
      <c r="C4" s="25" t="s">
        <v>13</v>
      </c>
      <c r="D4" s="25">
        <v>25</v>
      </c>
      <c r="E4" s="25" t="s">
        <v>16</v>
      </c>
      <c r="F4" s="25">
        <v>75</v>
      </c>
      <c r="G4" s="25">
        <v>110</v>
      </c>
      <c r="H4" s="26">
        <f t="shared" ref="H4:H32" si="1">F4/G4</f>
        <v>0.68181818181818177</v>
      </c>
      <c r="K4" s="1" t="s">
        <v>293</v>
      </c>
      <c r="L4" s="1">
        <f t="shared" si="0"/>
        <v>3</v>
      </c>
    </row>
    <row r="5" spans="1:14" ht="15.75" thickBot="1">
      <c r="A5" s="24">
        <v>41560</v>
      </c>
      <c r="B5" s="53" t="s">
        <v>298</v>
      </c>
      <c r="C5" s="25" t="s">
        <v>209</v>
      </c>
      <c r="D5" s="25">
        <v>16</v>
      </c>
      <c r="E5" s="25" t="s">
        <v>16</v>
      </c>
      <c r="F5" s="25">
        <v>45</v>
      </c>
      <c r="G5" s="25">
        <v>67</v>
      </c>
      <c r="H5" s="26">
        <f t="shared" si="1"/>
        <v>0.67164179104477617</v>
      </c>
      <c r="K5" s="1" t="s">
        <v>172</v>
      </c>
      <c r="L5" s="1">
        <f t="shared" si="0"/>
        <v>14</v>
      </c>
    </row>
    <row r="6" spans="1:14" ht="15.75" thickBot="1">
      <c r="A6" s="11">
        <v>74430</v>
      </c>
      <c r="B6" s="47" t="s">
        <v>224</v>
      </c>
      <c r="C6" s="12" t="s">
        <v>13</v>
      </c>
      <c r="D6" s="12">
        <v>23</v>
      </c>
      <c r="E6" s="12" t="s">
        <v>304</v>
      </c>
      <c r="F6" s="12">
        <v>8</v>
      </c>
      <c r="G6" s="12">
        <v>92</v>
      </c>
      <c r="H6" s="26">
        <f t="shared" si="1"/>
        <v>8.6956521739130432E-2</v>
      </c>
      <c r="K6" s="1" t="s">
        <v>288</v>
      </c>
      <c r="L6" s="1">
        <f t="shared" si="0"/>
        <v>4</v>
      </c>
    </row>
    <row r="7" spans="1:14" ht="15.75" thickBot="1">
      <c r="A7" s="11">
        <v>74445</v>
      </c>
      <c r="B7" s="47" t="s">
        <v>91</v>
      </c>
      <c r="C7" s="12" t="s">
        <v>13</v>
      </c>
      <c r="D7" s="12">
        <v>23</v>
      </c>
      <c r="E7" s="12" t="s">
        <v>304</v>
      </c>
      <c r="F7" s="12">
        <v>12</v>
      </c>
      <c r="G7" s="12">
        <v>188</v>
      </c>
      <c r="H7" s="26">
        <f t="shared" si="1"/>
        <v>6.3829787234042548E-2</v>
      </c>
      <c r="K7" s="1" t="s">
        <v>13</v>
      </c>
      <c r="L7" s="1">
        <f t="shared" si="0"/>
        <v>51</v>
      </c>
    </row>
    <row r="8" spans="1:14">
      <c r="A8" s="296">
        <v>41581</v>
      </c>
      <c r="B8" s="311" t="s">
        <v>299</v>
      </c>
      <c r="C8" s="6" t="s">
        <v>294</v>
      </c>
      <c r="D8" s="6">
        <v>21.1</v>
      </c>
      <c r="E8" s="6" t="s">
        <v>69</v>
      </c>
      <c r="F8" s="6">
        <v>165</v>
      </c>
      <c r="G8" s="6">
        <v>2604</v>
      </c>
      <c r="H8" s="7">
        <f t="shared" si="1"/>
        <v>6.3364055299539174E-2</v>
      </c>
      <c r="K8" s="1" t="s">
        <v>294</v>
      </c>
      <c r="L8" s="1">
        <f t="shared" si="0"/>
        <v>15</v>
      </c>
    </row>
    <row r="9" spans="1:14" ht="15.75" thickBot="1">
      <c r="A9" s="297"/>
      <c r="B9" s="313"/>
      <c r="C9" s="27" t="s">
        <v>294</v>
      </c>
      <c r="D9" s="27">
        <v>21.1</v>
      </c>
      <c r="E9" s="27" t="s">
        <v>22</v>
      </c>
      <c r="F9" s="27">
        <v>914</v>
      </c>
      <c r="G9" s="27">
        <v>2604</v>
      </c>
      <c r="H9" s="28">
        <f t="shared" si="1"/>
        <v>0.35099846390168971</v>
      </c>
      <c r="K9" s="1" t="s">
        <v>209</v>
      </c>
      <c r="L9" s="1">
        <f t="shared" si="0"/>
        <v>5</v>
      </c>
    </row>
    <row r="10" spans="1:14" ht="15.75" thickBot="1">
      <c r="A10" s="297"/>
      <c r="B10" s="53" t="s">
        <v>248</v>
      </c>
      <c r="C10" s="25" t="s">
        <v>300</v>
      </c>
      <c r="D10" s="25">
        <v>42.2</v>
      </c>
      <c r="E10" s="25" t="s">
        <v>169</v>
      </c>
      <c r="F10" s="25">
        <v>187</v>
      </c>
      <c r="G10" s="25">
        <v>1209</v>
      </c>
      <c r="H10" s="26">
        <f t="shared" si="1"/>
        <v>0.15467328370554176</v>
      </c>
      <c r="K10" s="1" t="s">
        <v>295</v>
      </c>
      <c r="L10" s="1">
        <f t="shared" si="0"/>
        <v>13</v>
      </c>
    </row>
    <row r="11" spans="1:14" ht="15.75" thickBot="1">
      <c r="A11" s="297"/>
      <c r="B11" s="47" t="s">
        <v>225</v>
      </c>
      <c r="C11" s="12" t="s">
        <v>13</v>
      </c>
      <c r="D11" s="12">
        <v>20</v>
      </c>
      <c r="E11" s="12" t="s">
        <v>306</v>
      </c>
      <c r="F11" s="12">
        <v>128</v>
      </c>
      <c r="G11" s="12">
        <v>159</v>
      </c>
      <c r="H11" s="13">
        <f t="shared" si="1"/>
        <v>0.80503144654088055</v>
      </c>
      <c r="K11" s="1" t="s">
        <v>296</v>
      </c>
      <c r="L11" s="1">
        <f t="shared" si="0"/>
        <v>5</v>
      </c>
    </row>
    <row r="12" spans="1:14" ht="15.75" thickBot="1">
      <c r="A12" s="298"/>
      <c r="B12" s="47" t="s">
        <v>161</v>
      </c>
      <c r="C12" s="12" t="s">
        <v>294</v>
      </c>
      <c r="D12" s="12">
        <v>10.6</v>
      </c>
      <c r="E12" s="12" t="s">
        <v>97</v>
      </c>
      <c r="F12" s="12">
        <v>56</v>
      </c>
      <c r="G12" s="12">
        <v>360</v>
      </c>
      <c r="H12" s="13">
        <f t="shared" si="1"/>
        <v>0.15555555555555556</v>
      </c>
    </row>
    <row r="13" spans="1:14">
      <c r="A13" s="306">
        <v>41589</v>
      </c>
      <c r="B13" s="318" t="s">
        <v>7</v>
      </c>
      <c r="C13" s="6" t="s">
        <v>172</v>
      </c>
      <c r="D13" s="6">
        <v>17</v>
      </c>
      <c r="E13" s="6" t="s">
        <v>301</v>
      </c>
      <c r="F13" s="6">
        <v>8</v>
      </c>
      <c r="G13" s="6">
        <v>86</v>
      </c>
      <c r="H13" s="7">
        <f t="shared" si="1"/>
        <v>9.3023255813953487E-2</v>
      </c>
    </row>
    <row r="14" spans="1:14">
      <c r="A14" s="304"/>
      <c r="B14" s="319"/>
      <c r="C14" s="4" t="s">
        <v>172</v>
      </c>
      <c r="D14" s="4">
        <v>17</v>
      </c>
      <c r="E14" s="4" t="s">
        <v>302</v>
      </c>
      <c r="F14" s="4">
        <v>33</v>
      </c>
      <c r="G14" s="4">
        <v>86</v>
      </c>
      <c r="H14" s="8">
        <f t="shared" si="1"/>
        <v>0.38372093023255816</v>
      </c>
    </row>
    <row r="15" spans="1:14">
      <c r="A15" s="304"/>
      <c r="B15" s="319"/>
      <c r="C15" s="4" t="s">
        <v>172</v>
      </c>
      <c r="D15" s="4">
        <v>17</v>
      </c>
      <c r="E15" s="4" t="s">
        <v>319</v>
      </c>
      <c r="F15" s="4">
        <v>64</v>
      </c>
      <c r="G15" s="4">
        <v>86</v>
      </c>
      <c r="H15" s="8">
        <f t="shared" si="1"/>
        <v>0.7441860465116279</v>
      </c>
    </row>
    <row r="16" spans="1:14" ht="15.75" thickBot="1">
      <c r="A16" s="302"/>
      <c r="B16" s="328"/>
      <c r="C16" s="17" t="s">
        <v>172</v>
      </c>
      <c r="D16" s="17">
        <v>17</v>
      </c>
      <c r="E16" s="17" t="s">
        <v>303</v>
      </c>
      <c r="F16" s="17">
        <v>81</v>
      </c>
      <c r="G16" s="17">
        <v>86</v>
      </c>
      <c r="H16" s="18">
        <f t="shared" si="1"/>
        <v>0.94186046511627908</v>
      </c>
      <c r="L16" s="1" t="s">
        <v>155</v>
      </c>
      <c r="M16" s="1" t="s">
        <v>156</v>
      </c>
      <c r="N16" s="1" t="s">
        <v>157</v>
      </c>
    </row>
    <row r="17" spans="1:14">
      <c r="A17" s="296">
        <v>41602</v>
      </c>
      <c r="B17" s="350" t="s">
        <v>98</v>
      </c>
      <c r="C17" s="83" t="s">
        <v>13</v>
      </c>
      <c r="D17" s="6">
        <v>9.8000000000000007</v>
      </c>
      <c r="E17" s="6" t="s">
        <v>97</v>
      </c>
      <c r="F17" s="6">
        <v>27</v>
      </c>
      <c r="G17" s="6">
        <v>297</v>
      </c>
      <c r="H17" s="7">
        <f t="shared" si="1"/>
        <v>9.0909090909090912E-2</v>
      </c>
      <c r="K17" s="73" t="s">
        <v>97</v>
      </c>
      <c r="L17" s="1">
        <f t="shared" ref="L17:L53" si="2">COUNTIF($E$4:$E$167,K17)</f>
        <v>12</v>
      </c>
      <c r="M17" s="1">
        <f t="shared" ref="M17:M53" si="3">COUNTIF($E$4:$E$167,"*"&amp;K17&amp;"*")-L17</f>
        <v>6</v>
      </c>
      <c r="N17" s="1">
        <f t="shared" ref="N17:N52" si="4">SUM(L17:M17)</f>
        <v>18</v>
      </c>
    </row>
    <row r="18" spans="1:14">
      <c r="A18" s="297"/>
      <c r="B18" s="351"/>
      <c r="C18" s="84" t="s">
        <v>13</v>
      </c>
      <c r="D18" s="4">
        <v>9.8000000000000007</v>
      </c>
      <c r="E18" s="4" t="s">
        <v>308</v>
      </c>
      <c r="F18" s="4">
        <v>153</v>
      </c>
      <c r="G18" s="4">
        <v>297</v>
      </c>
      <c r="H18" s="8">
        <f t="shared" si="1"/>
        <v>0.51515151515151514</v>
      </c>
      <c r="K18" s="73" t="s">
        <v>169</v>
      </c>
      <c r="L18" s="1">
        <f t="shared" si="2"/>
        <v>10</v>
      </c>
      <c r="M18" s="1">
        <f t="shared" si="3"/>
        <v>5</v>
      </c>
      <c r="N18" s="1">
        <f t="shared" si="4"/>
        <v>15</v>
      </c>
    </row>
    <row r="19" spans="1:14" ht="15.75" thickBot="1">
      <c r="A19" s="297"/>
      <c r="B19" s="351"/>
      <c r="C19" s="85" t="s">
        <v>13</v>
      </c>
      <c r="D19" s="9">
        <v>9.8000000000000007</v>
      </c>
      <c r="E19" s="9" t="s">
        <v>307</v>
      </c>
      <c r="F19" s="9">
        <v>165</v>
      </c>
      <c r="G19" s="9">
        <v>297</v>
      </c>
      <c r="H19" s="10">
        <f t="shared" si="1"/>
        <v>0.55555555555555558</v>
      </c>
      <c r="K19" s="73" t="s">
        <v>304</v>
      </c>
      <c r="L19" s="1">
        <f t="shared" si="2"/>
        <v>11</v>
      </c>
      <c r="M19" s="1">
        <f t="shared" si="3"/>
        <v>1</v>
      </c>
      <c r="N19" s="1">
        <f t="shared" si="4"/>
        <v>12</v>
      </c>
    </row>
    <row r="20" spans="1:14">
      <c r="A20" s="297"/>
      <c r="B20" s="351"/>
      <c r="C20" s="83" t="s">
        <v>13</v>
      </c>
      <c r="D20" s="6">
        <v>16</v>
      </c>
      <c r="E20" s="6" t="s">
        <v>304</v>
      </c>
      <c r="F20" s="6">
        <v>5</v>
      </c>
      <c r="G20" s="6">
        <v>475</v>
      </c>
      <c r="H20" s="7">
        <f t="shared" si="1"/>
        <v>1.0526315789473684E-2</v>
      </c>
      <c r="K20" s="73" t="s">
        <v>16</v>
      </c>
      <c r="L20" s="1">
        <f t="shared" si="2"/>
        <v>5</v>
      </c>
      <c r="M20" s="1">
        <f t="shared" si="3"/>
        <v>1</v>
      </c>
      <c r="N20" s="1">
        <f t="shared" si="4"/>
        <v>6</v>
      </c>
    </row>
    <row r="21" spans="1:14">
      <c r="A21" s="297"/>
      <c r="B21" s="351"/>
      <c r="C21" s="84" t="s">
        <v>13</v>
      </c>
      <c r="D21" s="4">
        <v>16</v>
      </c>
      <c r="E21" s="4" t="s">
        <v>169</v>
      </c>
      <c r="F21" s="4">
        <v>56</v>
      </c>
      <c r="G21" s="4">
        <v>475</v>
      </c>
      <c r="H21" s="8">
        <f t="shared" si="1"/>
        <v>0.11789473684210526</v>
      </c>
      <c r="K21" s="73" t="s">
        <v>30</v>
      </c>
      <c r="L21" s="1">
        <f t="shared" si="2"/>
        <v>7</v>
      </c>
      <c r="M21" s="1">
        <f t="shared" si="3"/>
        <v>2</v>
      </c>
      <c r="N21" s="1">
        <f t="shared" si="4"/>
        <v>9</v>
      </c>
    </row>
    <row r="22" spans="1:14" ht="15.75" thickBot="1">
      <c r="A22" s="297"/>
      <c r="B22" s="351"/>
      <c r="C22" s="85" t="s">
        <v>13</v>
      </c>
      <c r="D22" s="9">
        <v>16</v>
      </c>
      <c r="E22" s="9" t="s">
        <v>30</v>
      </c>
      <c r="F22" s="9">
        <v>186</v>
      </c>
      <c r="G22" s="9">
        <v>475</v>
      </c>
      <c r="H22" s="10">
        <f>F22/G22</f>
        <v>0.39157894736842103</v>
      </c>
      <c r="K22" s="73" t="s">
        <v>306</v>
      </c>
      <c r="L22" s="1">
        <f t="shared" si="2"/>
        <v>5</v>
      </c>
      <c r="M22" s="1">
        <f t="shared" si="3"/>
        <v>0</v>
      </c>
      <c r="N22" s="1">
        <f t="shared" si="4"/>
        <v>5</v>
      </c>
    </row>
    <row r="23" spans="1:14" ht="15.75" thickBot="1">
      <c r="A23" s="298"/>
      <c r="B23" s="353"/>
      <c r="C23" s="87" t="s">
        <v>13</v>
      </c>
      <c r="D23" s="25">
        <v>29</v>
      </c>
      <c r="E23" s="25" t="s">
        <v>306</v>
      </c>
      <c r="F23" s="25">
        <v>149</v>
      </c>
      <c r="G23" s="25">
        <v>187</v>
      </c>
      <c r="H23" s="26">
        <f>F23/G23</f>
        <v>0.79679144385026734</v>
      </c>
      <c r="K23" s="73" t="s">
        <v>79</v>
      </c>
      <c r="L23" s="1">
        <f t="shared" si="2"/>
        <v>4</v>
      </c>
      <c r="M23" s="1">
        <f t="shared" si="3"/>
        <v>3</v>
      </c>
      <c r="N23" s="1">
        <f t="shared" si="4"/>
        <v>7</v>
      </c>
    </row>
    <row r="24" spans="1:14" ht="15.75" thickBot="1">
      <c r="A24" s="296">
        <v>41609</v>
      </c>
      <c r="B24" s="53" t="s">
        <v>309</v>
      </c>
      <c r="C24" s="27" t="s">
        <v>172</v>
      </c>
      <c r="D24" s="27">
        <v>15</v>
      </c>
      <c r="E24" s="27" t="s">
        <v>310</v>
      </c>
      <c r="F24" s="27">
        <v>49</v>
      </c>
      <c r="G24" s="27">
        <v>119</v>
      </c>
      <c r="H24" s="28">
        <f t="shared" si="1"/>
        <v>0.41176470588235292</v>
      </c>
      <c r="K24" s="73" t="s">
        <v>69</v>
      </c>
      <c r="L24" s="1">
        <f t="shared" si="2"/>
        <v>4</v>
      </c>
      <c r="M24" s="1">
        <f t="shared" si="3"/>
        <v>0</v>
      </c>
      <c r="N24" s="1">
        <f t="shared" si="4"/>
        <v>4</v>
      </c>
    </row>
    <row r="25" spans="1:14" ht="15.75" thickBot="1">
      <c r="A25" s="298"/>
      <c r="B25" s="53" t="s">
        <v>189</v>
      </c>
      <c r="C25" s="25" t="s">
        <v>294</v>
      </c>
      <c r="D25" s="25">
        <v>10</v>
      </c>
      <c r="E25" s="25" t="s">
        <v>169</v>
      </c>
      <c r="F25" s="25">
        <v>33</v>
      </c>
      <c r="G25" s="25">
        <v>115</v>
      </c>
      <c r="H25" s="26">
        <f t="shared" si="1"/>
        <v>0.28695652173913044</v>
      </c>
      <c r="K25" s="73" t="s">
        <v>22</v>
      </c>
      <c r="L25" s="1">
        <f t="shared" si="2"/>
        <v>5</v>
      </c>
      <c r="M25" s="1">
        <f t="shared" si="3"/>
        <v>0</v>
      </c>
      <c r="N25" s="1">
        <f t="shared" si="4"/>
        <v>5</v>
      </c>
    </row>
    <row r="26" spans="1:14">
      <c r="A26" s="306">
        <v>41616</v>
      </c>
      <c r="B26" s="318" t="s">
        <v>85</v>
      </c>
      <c r="C26" s="6" t="s">
        <v>13</v>
      </c>
      <c r="D26" s="6">
        <v>14</v>
      </c>
      <c r="E26" s="36" t="s">
        <v>304</v>
      </c>
      <c r="F26" s="31">
        <v>7</v>
      </c>
      <c r="G26" s="6">
        <v>340</v>
      </c>
      <c r="H26" s="7">
        <f t="shared" si="1"/>
        <v>2.0588235294117647E-2</v>
      </c>
      <c r="K26" s="73" t="s">
        <v>305</v>
      </c>
      <c r="L26" s="1">
        <f t="shared" si="2"/>
        <v>4</v>
      </c>
      <c r="M26" s="1">
        <f t="shared" si="3"/>
        <v>5</v>
      </c>
      <c r="N26" s="1">
        <f t="shared" si="4"/>
        <v>9</v>
      </c>
    </row>
    <row r="27" spans="1:14">
      <c r="A27" s="304"/>
      <c r="B27" s="319"/>
      <c r="C27" s="4" t="s">
        <v>13</v>
      </c>
      <c r="D27" s="4">
        <v>14</v>
      </c>
      <c r="E27" s="34" t="s">
        <v>97</v>
      </c>
      <c r="F27" s="32">
        <v>59</v>
      </c>
      <c r="G27" s="4">
        <v>340</v>
      </c>
      <c r="H27" s="8">
        <f t="shared" si="1"/>
        <v>0.17352941176470588</v>
      </c>
      <c r="K27" s="73" t="s">
        <v>318</v>
      </c>
      <c r="L27" s="1">
        <f t="shared" si="2"/>
        <v>3</v>
      </c>
      <c r="M27" s="1">
        <f t="shared" si="3"/>
        <v>5</v>
      </c>
      <c r="N27" s="1">
        <f>SUM(L27:M27)</f>
        <v>8</v>
      </c>
    </row>
    <row r="28" spans="1:14">
      <c r="A28" s="304"/>
      <c r="B28" s="319"/>
      <c r="C28" s="4" t="s">
        <v>13</v>
      </c>
      <c r="D28" s="4">
        <v>14</v>
      </c>
      <c r="E28" s="34" t="s">
        <v>169</v>
      </c>
      <c r="F28" s="32">
        <v>61</v>
      </c>
      <c r="G28" s="4">
        <v>340</v>
      </c>
      <c r="H28" s="8">
        <f t="shared" si="1"/>
        <v>0.17941176470588235</v>
      </c>
      <c r="K28" s="73" t="s">
        <v>70</v>
      </c>
      <c r="L28" s="1">
        <f t="shared" si="2"/>
        <v>7</v>
      </c>
      <c r="M28" s="1">
        <f t="shared" si="3"/>
        <v>3</v>
      </c>
      <c r="N28" s="1">
        <f t="shared" si="4"/>
        <v>10</v>
      </c>
    </row>
    <row r="29" spans="1:14" ht="15.75" thickBot="1">
      <c r="A29" s="302"/>
      <c r="B29" s="328"/>
      <c r="C29" s="17" t="s">
        <v>13</v>
      </c>
      <c r="D29" s="17">
        <v>14</v>
      </c>
      <c r="E29" s="17" t="s">
        <v>30</v>
      </c>
      <c r="F29" s="17">
        <v>176</v>
      </c>
      <c r="G29" s="17">
        <v>340</v>
      </c>
      <c r="H29" s="18">
        <f t="shared" si="1"/>
        <v>0.51764705882352946</v>
      </c>
      <c r="K29" s="73" t="s">
        <v>307</v>
      </c>
      <c r="L29" s="1">
        <f t="shared" si="2"/>
        <v>9</v>
      </c>
      <c r="M29" s="1">
        <f t="shared" si="3"/>
        <v>6</v>
      </c>
      <c r="N29" s="1">
        <f t="shared" si="4"/>
        <v>15</v>
      </c>
    </row>
    <row r="30" spans="1:14">
      <c r="A30" s="306">
        <v>41293</v>
      </c>
      <c r="B30" s="318" t="s">
        <v>23</v>
      </c>
      <c r="C30" s="6" t="s">
        <v>172</v>
      </c>
      <c r="D30" s="6">
        <v>16</v>
      </c>
      <c r="E30" s="6" t="s">
        <v>302</v>
      </c>
      <c r="F30" s="6">
        <v>30</v>
      </c>
      <c r="G30" s="6">
        <v>68</v>
      </c>
      <c r="H30" s="7">
        <f t="shared" si="1"/>
        <v>0.44117647058823528</v>
      </c>
      <c r="K30" s="73" t="s">
        <v>308</v>
      </c>
      <c r="L30" s="1">
        <f t="shared" si="2"/>
        <v>10</v>
      </c>
      <c r="M30" s="1">
        <f t="shared" si="3"/>
        <v>1</v>
      </c>
      <c r="N30" s="1">
        <f t="shared" si="4"/>
        <v>11</v>
      </c>
    </row>
    <row r="31" spans="1:14">
      <c r="A31" s="304"/>
      <c r="B31" s="319"/>
      <c r="C31" s="4" t="s">
        <v>172</v>
      </c>
      <c r="D31" s="4">
        <v>16</v>
      </c>
      <c r="E31" s="4" t="s">
        <v>311</v>
      </c>
      <c r="F31" s="4">
        <v>44</v>
      </c>
      <c r="G31" s="4">
        <v>68</v>
      </c>
      <c r="H31" s="8">
        <f t="shared" si="1"/>
        <v>0.6470588235294118</v>
      </c>
      <c r="K31" s="73" t="s">
        <v>78</v>
      </c>
      <c r="L31" s="1">
        <f t="shared" si="2"/>
        <v>5</v>
      </c>
      <c r="M31" s="1">
        <f t="shared" si="3"/>
        <v>2</v>
      </c>
      <c r="N31" s="1">
        <f t="shared" si="4"/>
        <v>7</v>
      </c>
    </row>
    <row r="32" spans="1:14" ht="15.75" customHeight="1">
      <c r="A32" s="304"/>
      <c r="B32" s="319"/>
      <c r="C32" s="4" t="s">
        <v>172</v>
      </c>
      <c r="D32" s="89">
        <v>16</v>
      </c>
      <c r="E32" s="4" t="s">
        <v>312</v>
      </c>
      <c r="F32" s="4">
        <v>58</v>
      </c>
      <c r="G32" s="4">
        <v>68</v>
      </c>
      <c r="H32" s="8">
        <f t="shared" si="1"/>
        <v>0.8529411764705882</v>
      </c>
      <c r="K32" s="73" t="s">
        <v>45</v>
      </c>
      <c r="L32" s="1">
        <f t="shared" si="2"/>
        <v>3</v>
      </c>
      <c r="M32" s="1">
        <f t="shared" si="3"/>
        <v>1</v>
      </c>
      <c r="N32" s="1">
        <f t="shared" si="4"/>
        <v>4</v>
      </c>
    </row>
    <row r="33" spans="1:14" ht="15.75" thickBot="1">
      <c r="A33" s="302"/>
      <c r="B33" s="328"/>
      <c r="C33" s="17" t="s">
        <v>172</v>
      </c>
      <c r="D33" s="98">
        <v>11</v>
      </c>
      <c r="E33" s="17" t="s">
        <v>313</v>
      </c>
      <c r="F33" s="17">
        <v>8</v>
      </c>
      <c r="G33" s="17">
        <v>36</v>
      </c>
      <c r="H33" s="18">
        <f>F33/G33</f>
        <v>0.22222222222222221</v>
      </c>
      <c r="K33" s="73" t="s">
        <v>17</v>
      </c>
      <c r="L33" s="1">
        <f t="shared" si="2"/>
        <v>4</v>
      </c>
      <c r="M33" s="1">
        <f t="shared" si="3"/>
        <v>3</v>
      </c>
      <c r="N33" s="1">
        <f t="shared" si="4"/>
        <v>7</v>
      </c>
    </row>
    <row r="34" spans="1:14" ht="15.75" thickBot="1">
      <c r="A34" s="11">
        <v>41672</v>
      </c>
      <c r="B34" s="47" t="s">
        <v>314</v>
      </c>
      <c r="C34" s="12" t="s">
        <v>172</v>
      </c>
      <c r="D34" s="97">
        <v>15</v>
      </c>
      <c r="E34" s="12" t="s">
        <v>310</v>
      </c>
      <c r="F34" s="12">
        <v>55</v>
      </c>
      <c r="G34" s="12">
        <v>169</v>
      </c>
      <c r="H34" s="13">
        <f>F34/G34</f>
        <v>0.32544378698224852</v>
      </c>
      <c r="K34" s="73" t="s">
        <v>21</v>
      </c>
      <c r="L34" s="1">
        <f t="shared" si="2"/>
        <v>2</v>
      </c>
      <c r="M34" s="1">
        <f t="shared" si="3"/>
        <v>3</v>
      </c>
      <c r="N34" s="1">
        <f t="shared" si="4"/>
        <v>5</v>
      </c>
    </row>
    <row r="35" spans="1:14">
      <c r="A35" s="354">
        <v>41686</v>
      </c>
      <c r="B35" s="342" t="s">
        <v>25</v>
      </c>
      <c r="C35" s="83" t="s">
        <v>13</v>
      </c>
      <c r="D35" s="6">
        <v>22</v>
      </c>
      <c r="E35" s="6" t="s">
        <v>304</v>
      </c>
      <c r="F35" s="6">
        <v>9</v>
      </c>
      <c r="G35" s="6">
        <v>419</v>
      </c>
      <c r="H35" s="7">
        <f>F35/G35</f>
        <v>2.1479713603818614E-2</v>
      </c>
      <c r="K35" s="73" t="s">
        <v>31</v>
      </c>
      <c r="L35" s="1">
        <f t="shared" si="2"/>
        <v>2</v>
      </c>
      <c r="M35" s="1">
        <f t="shared" si="3"/>
        <v>2</v>
      </c>
      <c r="N35" s="1">
        <f t="shared" si="4"/>
        <v>4</v>
      </c>
    </row>
    <row r="36" spans="1:14" ht="15.75" thickBot="1">
      <c r="A36" s="354"/>
      <c r="B36" s="342"/>
      <c r="C36" s="85" t="s">
        <v>13</v>
      </c>
      <c r="D36" s="9">
        <v>22</v>
      </c>
      <c r="E36" s="9" t="s">
        <v>306</v>
      </c>
      <c r="F36" s="9">
        <v>362</v>
      </c>
      <c r="G36" s="9">
        <v>419</v>
      </c>
      <c r="H36" s="10">
        <f t="shared" ref="H36:H67" si="5">F36/G36</f>
        <v>0.86396181384248205</v>
      </c>
      <c r="K36" s="73" t="s">
        <v>29</v>
      </c>
      <c r="L36" s="1">
        <f t="shared" si="2"/>
        <v>3</v>
      </c>
      <c r="M36" s="1">
        <f t="shared" si="3"/>
        <v>1</v>
      </c>
      <c r="N36" s="1">
        <f t="shared" si="4"/>
        <v>4</v>
      </c>
    </row>
    <row r="37" spans="1:14">
      <c r="A37" s="354"/>
      <c r="B37" s="342"/>
      <c r="C37" s="83" t="s">
        <v>13</v>
      </c>
      <c r="D37" s="6">
        <v>12</v>
      </c>
      <c r="E37" s="6" t="s">
        <v>69</v>
      </c>
      <c r="F37" s="6">
        <v>14</v>
      </c>
      <c r="G37" s="6">
        <v>540</v>
      </c>
      <c r="H37" s="7">
        <f t="shared" si="5"/>
        <v>2.5925925925925925E-2</v>
      </c>
      <c r="K37" s="73" t="s">
        <v>99</v>
      </c>
      <c r="L37" s="1">
        <f t="shared" si="2"/>
        <v>3</v>
      </c>
      <c r="M37" s="1">
        <f t="shared" si="3"/>
        <v>1</v>
      </c>
      <c r="N37" s="1">
        <f t="shared" si="4"/>
        <v>4</v>
      </c>
    </row>
    <row r="38" spans="1:14">
      <c r="A38" s="354"/>
      <c r="B38" s="342"/>
      <c r="C38" s="84" t="s">
        <v>13</v>
      </c>
      <c r="D38" s="4">
        <v>12</v>
      </c>
      <c r="E38" s="4" t="s">
        <v>21</v>
      </c>
      <c r="F38" s="4">
        <v>27</v>
      </c>
      <c r="G38" s="4">
        <v>540</v>
      </c>
      <c r="H38" s="8">
        <f t="shared" si="5"/>
        <v>0.05</v>
      </c>
      <c r="K38" s="73" t="s">
        <v>236</v>
      </c>
      <c r="L38" s="1">
        <f t="shared" si="2"/>
        <v>0</v>
      </c>
      <c r="M38" s="1">
        <f t="shared" si="3"/>
        <v>0</v>
      </c>
      <c r="N38" s="1">
        <f t="shared" si="4"/>
        <v>0</v>
      </c>
    </row>
    <row r="39" spans="1:14">
      <c r="A39" s="354"/>
      <c r="B39" s="342"/>
      <c r="C39" s="84" t="s">
        <v>13</v>
      </c>
      <c r="D39" s="4">
        <v>12</v>
      </c>
      <c r="E39" s="4" t="s">
        <v>16</v>
      </c>
      <c r="F39" s="4">
        <v>117</v>
      </c>
      <c r="G39" s="4">
        <v>540</v>
      </c>
      <c r="H39" s="8">
        <f t="shared" si="5"/>
        <v>0.21666666666666667</v>
      </c>
      <c r="K39" s="73" t="s">
        <v>105</v>
      </c>
      <c r="L39" s="1">
        <f t="shared" si="2"/>
        <v>0</v>
      </c>
      <c r="M39" s="1">
        <f t="shared" si="3"/>
        <v>2</v>
      </c>
      <c r="N39" s="1">
        <f t="shared" si="4"/>
        <v>2</v>
      </c>
    </row>
    <row r="40" spans="1:14" ht="15.75" thickBot="1">
      <c r="A40" s="355"/>
      <c r="B40" s="343"/>
      <c r="C40" s="99" t="s">
        <v>13</v>
      </c>
      <c r="D40" s="17">
        <v>12</v>
      </c>
      <c r="E40" s="17" t="s">
        <v>307</v>
      </c>
      <c r="F40" s="17">
        <v>300</v>
      </c>
      <c r="G40" s="17">
        <v>540</v>
      </c>
      <c r="H40" s="18">
        <f t="shared" si="5"/>
        <v>0.55555555555555558</v>
      </c>
      <c r="K40" s="73" t="s">
        <v>194</v>
      </c>
      <c r="L40" s="1">
        <f t="shared" si="2"/>
        <v>2</v>
      </c>
      <c r="M40" s="1">
        <f t="shared" si="3"/>
        <v>0</v>
      </c>
      <c r="N40" s="1">
        <f t="shared" si="4"/>
        <v>2</v>
      </c>
    </row>
    <row r="41" spans="1:14" ht="15.75" thickBot="1">
      <c r="A41" s="24">
        <v>41692</v>
      </c>
      <c r="B41" s="53" t="s">
        <v>309</v>
      </c>
      <c r="C41" s="25" t="s">
        <v>294</v>
      </c>
      <c r="D41" s="25">
        <v>10</v>
      </c>
      <c r="E41" s="25" t="s">
        <v>97</v>
      </c>
      <c r="F41" s="25">
        <v>102</v>
      </c>
      <c r="G41" s="25">
        <v>776</v>
      </c>
      <c r="H41" s="26">
        <f t="shared" si="5"/>
        <v>0.13144329896907217</v>
      </c>
      <c r="K41" s="73" t="s">
        <v>269</v>
      </c>
      <c r="L41" s="1">
        <f t="shared" si="2"/>
        <v>0</v>
      </c>
      <c r="M41" s="1">
        <f t="shared" si="3"/>
        <v>0</v>
      </c>
      <c r="N41" s="1">
        <f t="shared" si="4"/>
        <v>0</v>
      </c>
    </row>
    <row r="42" spans="1:14" ht="15.75" thickBot="1">
      <c r="A42" s="296">
        <v>41693</v>
      </c>
      <c r="B42" s="47" t="s">
        <v>159</v>
      </c>
      <c r="C42" s="12" t="s">
        <v>294</v>
      </c>
      <c r="D42" s="12">
        <v>10</v>
      </c>
      <c r="E42" s="12" t="s">
        <v>315</v>
      </c>
      <c r="F42" s="12">
        <v>16</v>
      </c>
      <c r="G42" s="12">
        <v>271</v>
      </c>
      <c r="H42" s="13">
        <f t="shared" si="5"/>
        <v>5.9040590405904057E-2</v>
      </c>
      <c r="K42" s="73" t="s">
        <v>123</v>
      </c>
      <c r="L42" s="1">
        <f t="shared" si="2"/>
        <v>1</v>
      </c>
      <c r="M42" s="1">
        <f t="shared" si="3"/>
        <v>2</v>
      </c>
      <c r="N42" s="1">
        <f t="shared" si="4"/>
        <v>3</v>
      </c>
    </row>
    <row r="43" spans="1:14" ht="15.75" thickBot="1">
      <c r="A43" s="301"/>
      <c r="B43" s="47" t="s">
        <v>316</v>
      </c>
      <c r="C43" s="12" t="s">
        <v>172</v>
      </c>
      <c r="D43" s="12">
        <v>14</v>
      </c>
      <c r="E43" s="12" t="s">
        <v>317</v>
      </c>
      <c r="F43" s="12">
        <v>37</v>
      </c>
      <c r="G43" s="12">
        <v>57</v>
      </c>
      <c r="H43" s="13">
        <f t="shared" si="5"/>
        <v>0.64912280701754388</v>
      </c>
      <c r="K43" s="73" t="s">
        <v>84</v>
      </c>
      <c r="L43" s="1">
        <f t="shared" si="2"/>
        <v>1</v>
      </c>
      <c r="M43" s="1">
        <f t="shared" si="3"/>
        <v>1</v>
      </c>
      <c r="N43" s="1">
        <f t="shared" si="4"/>
        <v>2</v>
      </c>
    </row>
    <row r="44" spans="1:14">
      <c r="A44" s="354">
        <v>41700</v>
      </c>
      <c r="B44" s="342" t="s">
        <v>106</v>
      </c>
      <c r="C44" s="83" t="s">
        <v>13</v>
      </c>
      <c r="D44" s="6">
        <v>10</v>
      </c>
      <c r="E44" s="6" t="s">
        <v>318</v>
      </c>
      <c r="F44" s="6">
        <v>49</v>
      </c>
      <c r="G44" s="6">
        <v>141</v>
      </c>
      <c r="H44" s="7">
        <f t="shared" si="5"/>
        <v>0.3475177304964539</v>
      </c>
      <c r="K44" s="73" t="s">
        <v>215</v>
      </c>
      <c r="L44" s="1">
        <f t="shared" si="2"/>
        <v>0</v>
      </c>
      <c r="M44" s="1">
        <f t="shared" si="3"/>
        <v>0</v>
      </c>
      <c r="N44" s="1">
        <f t="shared" si="4"/>
        <v>0</v>
      </c>
    </row>
    <row r="45" spans="1:14">
      <c r="A45" s="354"/>
      <c r="B45" s="342"/>
      <c r="C45" s="84" t="s">
        <v>13</v>
      </c>
      <c r="D45" s="4">
        <v>10</v>
      </c>
      <c r="E45" s="4" t="s">
        <v>30</v>
      </c>
      <c r="F45" s="4">
        <v>52</v>
      </c>
      <c r="G45" s="4">
        <v>141</v>
      </c>
      <c r="H45" s="8">
        <f t="shared" si="5"/>
        <v>0.36879432624113473</v>
      </c>
      <c r="K45" s="73" t="s">
        <v>52</v>
      </c>
      <c r="L45" s="1">
        <f t="shared" si="2"/>
        <v>0</v>
      </c>
      <c r="M45" s="1">
        <f t="shared" si="3"/>
        <v>0</v>
      </c>
      <c r="N45" s="1">
        <f t="shared" si="4"/>
        <v>0</v>
      </c>
    </row>
    <row r="46" spans="1:14">
      <c r="A46" s="354"/>
      <c r="B46" s="342"/>
      <c r="C46" s="84" t="s">
        <v>13</v>
      </c>
      <c r="D46" s="4">
        <v>10</v>
      </c>
      <c r="E46" s="4" t="s">
        <v>308</v>
      </c>
      <c r="F46" s="4">
        <v>65</v>
      </c>
      <c r="G46" s="4">
        <v>141</v>
      </c>
      <c r="H46" s="8">
        <f t="shared" si="5"/>
        <v>0.46099290780141844</v>
      </c>
      <c r="K46" s="73" t="s">
        <v>170</v>
      </c>
      <c r="L46" s="1">
        <f t="shared" si="2"/>
        <v>1</v>
      </c>
      <c r="M46" s="1">
        <f t="shared" si="3"/>
        <v>0</v>
      </c>
      <c r="N46" s="1">
        <f t="shared" si="4"/>
        <v>1</v>
      </c>
    </row>
    <row r="47" spans="1:14">
      <c r="A47" s="354"/>
      <c r="B47" s="342"/>
      <c r="C47" s="84" t="s">
        <v>13</v>
      </c>
      <c r="D47" s="4">
        <v>10</v>
      </c>
      <c r="E47" s="4" t="s">
        <v>305</v>
      </c>
      <c r="F47" s="4">
        <v>75</v>
      </c>
      <c r="G47" s="4">
        <v>141</v>
      </c>
      <c r="H47" s="8">
        <f t="shared" si="5"/>
        <v>0.53191489361702127</v>
      </c>
      <c r="K47" s="73" t="s">
        <v>272</v>
      </c>
      <c r="L47" s="1">
        <f t="shared" si="2"/>
        <v>0</v>
      </c>
      <c r="M47" s="1">
        <f t="shared" si="3"/>
        <v>1</v>
      </c>
      <c r="N47" s="1">
        <f t="shared" si="4"/>
        <v>1</v>
      </c>
    </row>
    <row r="48" spans="1:14">
      <c r="A48" s="354"/>
      <c r="B48" s="342"/>
      <c r="C48" s="84" t="s">
        <v>13</v>
      </c>
      <c r="D48" s="4">
        <v>10</v>
      </c>
      <c r="E48" s="4" t="s">
        <v>307</v>
      </c>
      <c r="F48" s="4">
        <v>91</v>
      </c>
      <c r="G48" s="4">
        <v>141</v>
      </c>
      <c r="H48" s="8">
        <f t="shared" si="5"/>
        <v>0.64539007092198586</v>
      </c>
      <c r="K48" s="73" t="s">
        <v>253</v>
      </c>
      <c r="L48" s="1">
        <f t="shared" si="2"/>
        <v>0</v>
      </c>
      <c r="M48" s="1">
        <f t="shared" si="3"/>
        <v>0</v>
      </c>
      <c r="N48" s="1">
        <f t="shared" si="4"/>
        <v>0</v>
      </c>
    </row>
    <row r="49" spans="1:14" ht="15.75" thickBot="1">
      <c r="A49" s="354"/>
      <c r="B49" s="342"/>
      <c r="C49" s="85" t="s">
        <v>13</v>
      </c>
      <c r="D49" s="9">
        <v>10</v>
      </c>
      <c r="E49" s="9" t="s">
        <v>113</v>
      </c>
      <c r="F49" s="9">
        <v>111</v>
      </c>
      <c r="G49" s="9">
        <v>141</v>
      </c>
      <c r="H49" s="10">
        <f t="shared" si="5"/>
        <v>0.78723404255319152</v>
      </c>
      <c r="K49" s="73" t="s">
        <v>48</v>
      </c>
      <c r="L49" s="1">
        <f t="shared" si="2"/>
        <v>2</v>
      </c>
      <c r="M49" s="1">
        <f t="shared" si="3"/>
        <v>2</v>
      </c>
      <c r="N49" s="1">
        <f t="shared" si="4"/>
        <v>4</v>
      </c>
    </row>
    <row r="50" spans="1:14" ht="15" customHeight="1" thickBot="1">
      <c r="A50" s="355"/>
      <c r="B50" s="343"/>
      <c r="C50" s="100" t="s">
        <v>13</v>
      </c>
      <c r="D50" s="12">
        <v>16</v>
      </c>
      <c r="E50" s="12" t="s">
        <v>48</v>
      </c>
      <c r="F50" s="12">
        <v>75</v>
      </c>
      <c r="G50" s="12">
        <v>150</v>
      </c>
      <c r="H50" s="13">
        <f t="shared" si="5"/>
        <v>0.5</v>
      </c>
      <c r="K50" s="73" t="s">
        <v>271</v>
      </c>
      <c r="L50" s="1">
        <f t="shared" si="2"/>
        <v>0</v>
      </c>
      <c r="M50" s="1">
        <f t="shared" si="3"/>
        <v>0</v>
      </c>
      <c r="N50" s="1">
        <f t="shared" si="4"/>
        <v>0</v>
      </c>
    </row>
    <row r="51" spans="1:14" ht="15.75" thickBot="1">
      <c r="A51" s="296">
        <v>41707</v>
      </c>
      <c r="B51" s="101" t="s">
        <v>35</v>
      </c>
      <c r="C51" s="102" t="s">
        <v>13</v>
      </c>
      <c r="D51" s="102">
        <v>15</v>
      </c>
      <c r="E51" s="102" t="s">
        <v>308</v>
      </c>
      <c r="F51" s="102">
        <v>127</v>
      </c>
      <c r="G51" s="102">
        <v>262</v>
      </c>
      <c r="H51" s="103">
        <f t="shared" si="5"/>
        <v>0.48473282442748089</v>
      </c>
      <c r="K51" s="73" t="s">
        <v>103</v>
      </c>
      <c r="L51" s="1">
        <f t="shared" si="2"/>
        <v>1</v>
      </c>
      <c r="M51" s="1">
        <f t="shared" si="3"/>
        <v>0</v>
      </c>
      <c r="N51" s="1">
        <f t="shared" si="4"/>
        <v>1</v>
      </c>
    </row>
    <row r="52" spans="1:14" ht="15.75" thickBot="1">
      <c r="A52" s="298"/>
      <c r="B52" s="105" t="s">
        <v>320</v>
      </c>
      <c r="C52" s="106" t="s">
        <v>13</v>
      </c>
      <c r="D52" s="106">
        <v>25</v>
      </c>
      <c r="E52" s="106" t="s">
        <v>304</v>
      </c>
      <c r="F52" s="106">
        <v>35</v>
      </c>
      <c r="G52" s="106">
        <v>682</v>
      </c>
      <c r="H52" s="103">
        <f t="shared" si="5"/>
        <v>5.1319648093841645E-2</v>
      </c>
      <c r="K52" s="73" t="s">
        <v>113</v>
      </c>
      <c r="L52" s="1">
        <f t="shared" si="2"/>
        <v>2</v>
      </c>
      <c r="M52" s="1">
        <f t="shared" si="3"/>
        <v>0</v>
      </c>
      <c r="N52" s="1">
        <f t="shared" si="4"/>
        <v>2</v>
      </c>
    </row>
    <row r="53" spans="1:14" ht="15.75" customHeight="1">
      <c r="A53" s="296">
        <v>41714</v>
      </c>
      <c r="B53" s="318" t="s">
        <v>107</v>
      </c>
      <c r="C53" s="91" t="s">
        <v>172</v>
      </c>
      <c r="D53" s="92">
        <v>14</v>
      </c>
      <c r="E53" s="91" t="s">
        <v>319</v>
      </c>
      <c r="F53" s="91">
        <v>18</v>
      </c>
      <c r="G53" s="91">
        <v>90</v>
      </c>
      <c r="H53" s="7">
        <f t="shared" si="5"/>
        <v>0.2</v>
      </c>
      <c r="K53" s="73" t="s">
        <v>315</v>
      </c>
      <c r="L53" s="1">
        <f t="shared" si="2"/>
        <v>7</v>
      </c>
      <c r="M53" s="1">
        <f t="shared" si="3"/>
        <v>0</v>
      </c>
      <c r="N53" s="1">
        <f>SUM(L53:M53)</f>
        <v>7</v>
      </c>
    </row>
    <row r="54" spans="1:14">
      <c r="A54" s="297"/>
      <c r="B54" s="319"/>
      <c r="C54" s="104" t="s">
        <v>172</v>
      </c>
      <c r="D54" s="90">
        <v>22</v>
      </c>
      <c r="E54" s="104" t="s">
        <v>321</v>
      </c>
      <c r="F54" s="104">
        <v>6</v>
      </c>
      <c r="G54" s="104">
        <v>36</v>
      </c>
      <c r="H54" s="8">
        <f t="shared" si="5"/>
        <v>0.16666666666666666</v>
      </c>
    </row>
    <row r="55" spans="1:14" ht="15.75" thickBot="1">
      <c r="A55" s="297"/>
      <c r="B55" s="328"/>
      <c r="C55" s="94" t="s">
        <v>172</v>
      </c>
      <c r="D55" s="95">
        <v>22</v>
      </c>
      <c r="E55" s="94" t="s">
        <v>322</v>
      </c>
      <c r="F55" s="94">
        <v>26</v>
      </c>
      <c r="G55" s="94">
        <v>36</v>
      </c>
      <c r="H55" s="96">
        <f t="shared" si="5"/>
        <v>0.72222222222222221</v>
      </c>
    </row>
    <row r="56" spans="1:14">
      <c r="A56" s="297"/>
      <c r="B56" s="356" t="s">
        <v>323</v>
      </c>
      <c r="C56" s="91" t="s">
        <v>294</v>
      </c>
      <c r="D56" s="92">
        <v>21.2</v>
      </c>
      <c r="E56" s="91" t="s">
        <v>69</v>
      </c>
      <c r="F56" s="91">
        <v>116</v>
      </c>
      <c r="G56" s="91">
        <v>1487</v>
      </c>
      <c r="H56" s="7">
        <f t="shared" si="5"/>
        <v>7.8009414929388024E-2</v>
      </c>
    </row>
    <row r="57" spans="1:14" ht="15.75" thickBot="1">
      <c r="A57" s="298"/>
      <c r="B57" s="357"/>
      <c r="C57" s="108" t="s">
        <v>294</v>
      </c>
      <c r="D57" s="98">
        <v>21.2</v>
      </c>
      <c r="E57" s="108" t="s">
        <v>97</v>
      </c>
      <c r="F57" s="108">
        <v>183</v>
      </c>
      <c r="G57" s="108">
        <v>1487</v>
      </c>
      <c r="H57" s="96">
        <f t="shared" si="5"/>
        <v>0.1230665770006725</v>
      </c>
    </row>
    <row r="58" spans="1:14" ht="15.75" thickBot="1">
      <c r="A58" s="119">
        <v>41720</v>
      </c>
      <c r="B58" s="110" t="s">
        <v>7</v>
      </c>
      <c r="C58" s="107" t="s">
        <v>13</v>
      </c>
      <c r="D58" s="109">
        <v>34</v>
      </c>
      <c r="E58" s="107" t="s">
        <v>304</v>
      </c>
      <c r="F58" s="107">
        <v>15</v>
      </c>
      <c r="G58" s="107">
        <v>145</v>
      </c>
      <c r="H58" s="96">
        <f t="shared" si="5"/>
        <v>0.10344827586206896</v>
      </c>
    </row>
    <row r="59" spans="1:14">
      <c r="A59" s="354">
        <v>41721</v>
      </c>
      <c r="B59" s="342" t="s">
        <v>7</v>
      </c>
      <c r="C59" s="117" t="s">
        <v>13</v>
      </c>
      <c r="D59" s="92">
        <v>15</v>
      </c>
      <c r="E59" s="111" t="s">
        <v>169</v>
      </c>
      <c r="F59" s="111">
        <v>49</v>
      </c>
      <c r="G59" s="111">
        <v>219</v>
      </c>
      <c r="H59" s="7">
        <f t="shared" si="5"/>
        <v>0.22374429223744291</v>
      </c>
    </row>
    <row r="60" spans="1:14" ht="15.75" thickBot="1">
      <c r="A60" s="354"/>
      <c r="B60" s="342"/>
      <c r="C60" s="118" t="s">
        <v>13</v>
      </c>
      <c r="D60" s="93">
        <v>15</v>
      </c>
      <c r="E60" s="112" t="s">
        <v>306</v>
      </c>
      <c r="F60" s="112">
        <v>147</v>
      </c>
      <c r="G60" s="112">
        <v>219</v>
      </c>
      <c r="H60" s="10">
        <f t="shared" si="5"/>
        <v>0.67123287671232879</v>
      </c>
    </row>
    <row r="61" spans="1:14" ht="15.75" thickBot="1">
      <c r="A61" s="355"/>
      <c r="B61" s="343"/>
      <c r="C61" s="116" t="s">
        <v>13</v>
      </c>
      <c r="D61" s="114">
        <v>7.5</v>
      </c>
      <c r="E61" s="113" t="s">
        <v>70</v>
      </c>
      <c r="F61" s="113">
        <v>83</v>
      </c>
      <c r="G61" s="113">
        <v>148</v>
      </c>
      <c r="H61" s="103">
        <f t="shared" si="5"/>
        <v>0.56081081081081086</v>
      </c>
    </row>
    <row r="62" spans="1:14" ht="15.75" thickBot="1">
      <c r="A62" s="296">
        <v>41735</v>
      </c>
      <c r="B62" s="115" t="s">
        <v>50</v>
      </c>
      <c r="C62" s="113" t="s">
        <v>294</v>
      </c>
      <c r="D62" s="114">
        <v>42.2</v>
      </c>
      <c r="E62" s="113" t="s">
        <v>30</v>
      </c>
      <c r="F62" s="113">
        <v>37831</v>
      </c>
      <c r="G62" s="113">
        <v>42000</v>
      </c>
      <c r="H62" s="103">
        <f t="shared" si="5"/>
        <v>0.90073809523809523</v>
      </c>
    </row>
    <row r="63" spans="1:14" ht="15.75" thickBot="1">
      <c r="A63" s="298"/>
      <c r="B63" s="115" t="s">
        <v>324</v>
      </c>
      <c r="C63" s="113" t="s">
        <v>294</v>
      </c>
      <c r="D63" s="114">
        <v>42.2</v>
      </c>
      <c r="E63" s="113" t="s">
        <v>315</v>
      </c>
      <c r="F63" s="113">
        <v>78</v>
      </c>
      <c r="G63" s="113">
        <v>466</v>
      </c>
      <c r="H63" s="103">
        <f t="shared" si="5"/>
        <v>0.16738197424892703</v>
      </c>
    </row>
    <row r="64" spans="1:14">
      <c r="A64" s="306">
        <v>41741</v>
      </c>
      <c r="B64" s="318" t="s">
        <v>46</v>
      </c>
      <c r="C64" s="111" t="s">
        <v>13</v>
      </c>
      <c r="D64" s="92">
        <v>11</v>
      </c>
      <c r="E64" s="111" t="s">
        <v>97</v>
      </c>
      <c r="F64" s="111">
        <v>58</v>
      </c>
      <c r="G64" s="111">
        <v>191</v>
      </c>
      <c r="H64" s="7">
        <f t="shared" si="5"/>
        <v>0.30366492146596857</v>
      </c>
    </row>
    <row r="65" spans="1:8" ht="15" customHeight="1" thickBot="1">
      <c r="A65" s="307"/>
      <c r="B65" s="320"/>
      <c r="C65" s="112" t="s">
        <v>13</v>
      </c>
      <c r="D65" s="112">
        <v>11</v>
      </c>
      <c r="E65" s="112" t="s">
        <v>70</v>
      </c>
      <c r="F65" s="112">
        <v>182</v>
      </c>
      <c r="G65" s="112">
        <v>191</v>
      </c>
      <c r="H65" s="10">
        <f t="shared" si="5"/>
        <v>0.95287958115183247</v>
      </c>
    </row>
    <row r="66" spans="1:8">
      <c r="A66" s="296">
        <v>41742</v>
      </c>
      <c r="B66" s="318" t="s">
        <v>115</v>
      </c>
      <c r="C66" s="111" t="s">
        <v>295</v>
      </c>
      <c r="D66" s="111" t="s">
        <v>249</v>
      </c>
      <c r="E66" s="111" t="s">
        <v>325</v>
      </c>
      <c r="F66" s="111">
        <v>35</v>
      </c>
      <c r="G66" s="111">
        <v>53</v>
      </c>
      <c r="H66" s="7">
        <f t="shared" si="5"/>
        <v>0.660377358490566</v>
      </c>
    </row>
    <row r="67" spans="1:8" ht="15.75" thickBot="1">
      <c r="A67" s="297"/>
      <c r="B67" s="320"/>
      <c r="C67" s="112" t="s">
        <v>295</v>
      </c>
      <c r="D67" s="112" t="s">
        <v>249</v>
      </c>
      <c r="E67" s="112" t="s">
        <v>326</v>
      </c>
      <c r="F67" s="112">
        <v>42</v>
      </c>
      <c r="G67" s="112">
        <v>53</v>
      </c>
      <c r="H67" s="10">
        <f t="shared" si="5"/>
        <v>0.79245283018867929</v>
      </c>
    </row>
    <row r="68" spans="1:8" ht="15.75" thickBot="1">
      <c r="A68" s="298"/>
      <c r="B68" s="122" t="s">
        <v>327</v>
      </c>
      <c r="C68" s="120" t="s">
        <v>13</v>
      </c>
      <c r="D68" s="121">
        <v>35</v>
      </c>
      <c r="E68" s="120" t="s">
        <v>304</v>
      </c>
      <c r="F68" s="120">
        <v>2</v>
      </c>
      <c r="G68" s="120">
        <v>161</v>
      </c>
      <c r="H68" s="96">
        <f t="shared" ref="H68:H121" si="6">F68/G68</f>
        <v>1.2422360248447204E-2</v>
      </c>
    </row>
    <row r="69" spans="1:8" ht="15.75" thickBot="1">
      <c r="A69" s="306">
        <v>41749</v>
      </c>
      <c r="B69" s="318" t="s">
        <v>56</v>
      </c>
      <c r="C69" s="123" t="s">
        <v>296</v>
      </c>
      <c r="D69" s="123" t="s">
        <v>249</v>
      </c>
      <c r="E69" s="123" t="s">
        <v>328</v>
      </c>
      <c r="F69" s="123">
        <v>32</v>
      </c>
      <c r="G69" s="123">
        <v>78</v>
      </c>
      <c r="H69" s="7">
        <f t="shared" si="6"/>
        <v>0.41025641025641024</v>
      </c>
    </row>
    <row r="70" spans="1:8" ht="15.75" thickBot="1">
      <c r="A70" s="304"/>
      <c r="B70" s="319"/>
      <c r="C70" s="123" t="s">
        <v>296</v>
      </c>
      <c r="D70" s="124" t="s">
        <v>249</v>
      </c>
      <c r="E70" s="124" t="s">
        <v>329</v>
      </c>
      <c r="F70" s="124">
        <v>55</v>
      </c>
      <c r="G70" s="124">
        <v>78</v>
      </c>
      <c r="H70" s="8">
        <f t="shared" si="6"/>
        <v>0.70512820512820518</v>
      </c>
    </row>
    <row r="71" spans="1:8" ht="15.75" thickBot="1">
      <c r="A71" s="304"/>
      <c r="B71" s="319"/>
      <c r="C71" s="123" t="s">
        <v>296</v>
      </c>
      <c r="D71" s="124" t="s">
        <v>249</v>
      </c>
      <c r="E71" s="124" t="s">
        <v>332</v>
      </c>
      <c r="F71" s="124">
        <v>59</v>
      </c>
      <c r="G71" s="124">
        <v>78</v>
      </c>
      <c r="H71" s="8">
        <f t="shared" si="6"/>
        <v>0.75641025641025639</v>
      </c>
    </row>
    <row r="72" spans="1:8" ht="15.75" thickBot="1">
      <c r="A72" s="304"/>
      <c r="B72" s="319"/>
      <c r="C72" s="123" t="s">
        <v>296</v>
      </c>
      <c r="D72" s="124" t="s">
        <v>249</v>
      </c>
      <c r="E72" s="124" t="s">
        <v>330</v>
      </c>
      <c r="F72" s="124">
        <v>72</v>
      </c>
      <c r="G72" s="124">
        <v>78</v>
      </c>
      <c r="H72" s="8">
        <f t="shared" si="6"/>
        <v>0.92307692307692313</v>
      </c>
    </row>
    <row r="73" spans="1:8" ht="15.75" thickBot="1">
      <c r="A73" s="302"/>
      <c r="B73" s="328"/>
      <c r="C73" s="125" t="s">
        <v>296</v>
      </c>
      <c r="D73" s="126" t="s">
        <v>249</v>
      </c>
      <c r="E73" s="126" t="s">
        <v>331</v>
      </c>
      <c r="F73" s="126">
        <v>76</v>
      </c>
      <c r="G73" s="126">
        <v>78</v>
      </c>
      <c r="H73" s="96">
        <f t="shared" si="6"/>
        <v>0.97435897435897434</v>
      </c>
    </row>
    <row r="74" spans="1:8" ht="15.75" thickBot="1">
      <c r="A74" s="24">
        <v>41750</v>
      </c>
      <c r="B74" s="53" t="s">
        <v>43</v>
      </c>
      <c r="C74" s="25" t="s">
        <v>294</v>
      </c>
      <c r="D74" s="25">
        <v>6.9</v>
      </c>
      <c r="E74" s="25" t="s">
        <v>315</v>
      </c>
      <c r="F74" s="25">
        <v>7</v>
      </c>
      <c r="G74" s="25">
        <v>73</v>
      </c>
      <c r="H74" s="26">
        <f t="shared" si="6"/>
        <v>9.5890410958904104E-2</v>
      </c>
    </row>
    <row r="75" spans="1:8" ht="15.75" thickBot="1">
      <c r="A75" s="296">
        <v>41756</v>
      </c>
      <c r="B75" s="53" t="s">
        <v>333</v>
      </c>
      <c r="C75" s="25" t="s">
        <v>13</v>
      </c>
      <c r="D75" s="25">
        <v>18.600000000000001</v>
      </c>
      <c r="E75" s="25" t="s">
        <v>308</v>
      </c>
      <c r="F75" s="25">
        <v>62</v>
      </c>
      <c r="G75" s="25">
        <v>135</v>
      </c>
      <c r="H75" s="26">
        <f t="shared" si="6"/>
        <v>0.45925925925925926</v>
      </c>
    </row>
    <row r="76" spans="1:8" ht="15.75" thickBot="1">
      <c r="A76" s="297"/>
      <c r="B76" s="53" t="s">
        <v>334</v>
      </c>
      <c r="C76" s="25" t="s">
        <v>13</v>
      </c>
      <c r="D76" s="25">
        <v>63</v>
      </c>
      <c r="E76" s="25" t="s">
        <v>304</v>
      </c>
      <c r="F76" s="25">
        <v>3</v>
      </c>
      <c r="G76" s="25">
        <v>237</v>
      </c>
      <c r="H76" s="26">
        <f t="shared" si="6"/>
        <v>1.2658227848101266E-2</v>
      </c>
    </row>
    <row r="77" spans="1:8">
      <c r="A77" s="297"/>
      <c r="B77" s="318" t="s">
        <v>92</v>
      </c>
      <c r="C77" s="127" t="s">
        <v>55</v>
      </c>
      <c r="D77" s="127" t="s">
        <v>250</v>
      </c>
      <c r="E77" s="127" t="s">
        <v>78</v>
      </c>
      <c r="F77" s="127">
        <v>39</v>
      </c>
      <c r="G77" s="127">
        <v>147</v>
      </c>
      <c r="H77" s="7">
        <f t="shared" si="6"/>
        <v>0.26530612244897961</v>
      </c>
    </row>
    <row r="78" spans="1:8">
      <c r="A78" s="297"/>
      <c r="B78" s="319"/>
      <c r="C78" s="129" t="s">
        <v>55</v>
      </c>
      <c r="D78" s="129" t="s">
        <v>250</v>
      </c>
      <c r="E78" s="129" t="s">
        <v>99</v>
      </c>
      <c r="F78" s="129">
        <v>68</v>
      </c>
      <c r="G78" s="129">
        <v>147</v>
      </c>
      <c r="H78" s="8">
        <f t="shared" si="6"/>
        <v>0.46258503401360546</v>
      </c>
    </row>
    <row r="79" spans="1:8" ht="15.75" thickBot="1">
      <c r="A79" s="298"/>
      <c r="B79" s="320"/>
      <c r="C79" s="128" t="s">
        <v>55</v>
      </c>
      <c r="D79" s="128" t="s">
        <v>250</v>
      </c>
      <c r="E79" s="128" t="s">
        <v>22</v>
      </c>
      <c r="F79" s="128">
        <v>122</v>
      </c>
      <c r="G79" s="128">
        <v>147</v>
      </c>
      <c r="H79" s="10">
        <f t="shared" si="6"/>
        <v>0.82993197278911568</v>
      </c>
    </row>
    <row r="80" spans="1:8" ht="15.75" thickBot="1">
      <c r="A80" s="296">
        <v>41760</v>
      </c>
      <c r="B80" s="318" t="s">
        <v>335</v>
      </c>
      <c r="C80" s="127" t="s">
        <v>13</v>
      </c>
      <c r="D80" s="127">
        <v>20</v>
      </c>
      <c r="E80" s="127" t="s">
        <v>304</v>
      </c>
      <c r="F80" s="127">
        <v>5</v>
      </c>
      <c r="G80" s="127">
        <v>117</v>
      </c>
      <c r="H80" s="10">
        <f t="shared" si="6"/>
        <v>4.2735042735042736E-2</v>
      </c>
    </row>
    <row r="81" spans="1:8" ht="15.75" thickBot="1">
      <c r="A81" s="297"/>
      <c r="B81" s="320"/>
      <c r="C81" s="128" t="s">
        <v>13</v>
      </c>
      <c r="D81" s="128">
        <v>20</v>
      </c>
      <c r="E81" s="128" t="s">
        <v>308</v>
      </c>
      <c r="F81" s="128">
        <v>79</v>
      </c>
      <c r="G81" s="128">
        <v>117</v>
      </c>
      <c r="H81" s="10">
        <f t="shared" si="6"/>
        <v>0.67521367521367526</v>
      </c>
    </row>
    <row r="82" spans="1:8" ht="15" customHeight="1" thickBot="1">
      <c r="A82" s="297"/>
      <c r="B82" s="318" t="s">
        <v>335</v>
      </c>
      <c r="C82" s="127" t="s">
        <v>13</v>
      </c>
      <c r="D82" s="127">
        <v>10</v>
      </c>
      <c r="E82" s="127" t="s">
        <v>16</v>
      </c>
      <c r="F82" s="127">
        <v>18</v>
      </c>
      <c r="G82" s="127">
        <v>146</v>
      </c>
      <c r="H82" s="10">
        <f t="shared" si="6"/>
        <v>0.12328767123287671</v>
      </c>
    </row>
    <row r="83" spans="1:8" ht="15.75" thickBot="1">
      <c r="A83" s="297"/>
      <c r="B83" s="319"/>
      <c r="C83" s="129" t="s">
        <v>13</v>
      </c>
      <c r="D83" s="129">
        <v>10</v>
      </c>
      <c r="E83" s="129" t="s">
        <v>97</v>
      </c>
      <c r="F83" s="129">
        <v>21</v>
      </c>
      <c r="G83" s="129">
        <v>146</v>
      </c>
      <c r="H83" s="10">
        <f t="shared" si="6"/>
        <v>0.14383561643835616</v>
      </c>
    </row>
    <row r="84" spans="1:8" ht="15.75" thickBot="1">
      <c r="A84" s="297"/>
      <c r="B84" s="319"/>
      <c r="C84" s="129" t="s">
        <v>13</v>
      </c>
      <c r="D84" s="129">
        <v>10</v>
      </c>
      <c r="E84" s="129" t="s">
        <v>169</v>
      </c>
      <c r="F84" s="32">
        <v>25</v>
      </c>
      <c r="G84" s="129">
        <v>146</v>
      </c>
      <c r="H84" s="10">
        <f t="shared" si="6"/>
        <v>0.17123287671232876</v>
      </c>
    </row>
    <row r="85" spans="1:8" ht="15.75" thickBot="1">
      <c r="A85" s="298"/>
      <c r="B85" s="328"/>
      <c r="C85" s="130" t="s">
        <v>13</v>
      </c>
      <c r="D85" s="130">
        <v>10</v>
      </c>
      <c r="E85" s="130" t="s">
        <v>17</v>
      </c>
      <c r="F85" s="72">
        <v>43</v>
      </c>
      <c r="G85" s="130">
        <v>146</v>
      </c>
      <c r="H85" s="96">
        <f t="shared" si="6"/>
        <v>0.29452054794520549</v>
      </c>
    </row>
    <row r="86" spans="1:8" ht="15.75" thickBot="1">
      <c r="A86" s="24">
        <v>41763</v>
      </c>
      <c r="B86" s="53" t="s">
        <v>336</v>
      </c>
      <c r="C86" s="25" t="s">
        <v>288</v>
      </c>
      <c r="D86" s="25" t="s">
        <v>337</v>
      </c>
      <c r="E86" s="60" t="s">
        <v>16</v>
      </c>
      <c r="F86" s="61">
        <v>34</v>
      </c>
      <c r="G86" s="25">
        <v>116</v>
      </c>
      <c r="H86" s="26">
        <f t="shared" si="6"/>
        <v>0.29310344827586204</v>
      </c>
    </row>
    <row r="87" spans="1:8" ht="15.75" thickBot="1">
      <c r="A87" s="296">
        <v>41770</v>
      </c>
      <c r="B87" s="53" t="s">
        <v>338</v>
      </c>
      <c r="C87" s="25" t="s">
        <v>13</v>
      </c>
      <c r="D87" s="25">
        <v>15</v>
      </c>
      <c r="E87" s="60" t="s">
        <v>70</v>
      </c>
      <c r="F87" s="61">
        <v>250</v>
      </c>
      <c r="G87" s="25">
        <v>333</v>
      </c>
      <c r="H87" s="26">
        <f t="shared" si="6"/>
        <v>0.75075075075075071</v>
      </c>
    </row>
    <row r="88" spans="1:8">
      <c r="A88" s="297"/>
      <c r="B88" s="311" t="s">
        <v>339</v>
      </c>
      <c r="C88" s="131" t="s">
        <v>13</v>
      </c>
      <c r="D88" s="131">
        <v>24</v>
      </c>
      <c r="E88" s="134" t="s">
        <v>304</v>
      </c>
      <c r="F88" s="31">
        <v>6</v>
      </c>
      <c r="G88" s="131">
        <v>153</v>
      </c>
      <c r="H88" s="7">
        <f t="shared" si="6"/>
        <v>3.9215686274509803E-2</v>
      </c>
    </row>
    <row r="89" spans="1:8" ht="15.75" thickBot="1">
      <c r="A89" s="297"/>
      <c r="B89" s="313"/>
      <c r="C89" s="132" t="s">
        <v>13</v>
      </c>
      <c r="D89" s="132">
        <v>24</v>
      </c>
      <c r="E89" s="37" t="s">
        <v>308</v>
      </c>
      <c r="F89" s="35">
        <v>119</v>
      </c>
      <c r="G89" s="132">
        <v>153</v>
      </c>
      <c r="H89" s="10">
        <f t="shared" si="6"/>
        <v>0.77777777777777779</v>
      </c>
    </row>
    <row r="90" spans="1:8" ht="15.75" thickBot="1">
      <c r="A90" s="297"/>
      <c r="B90" s="350" t="s">
        <v>248</v>
      </c>
      <c r="C90" s="87" t="s">
        <v>55</v>
      </c>
      <c r="D90" s="25" t="s">
        <v>249</v>
      </c>
      <c r="E90" s="60" t="s">
        <v>307</v>
      </c>
      <c r="F90" s="61">
        <v>187</v>
      </c>
      <c r="G90" s="25">
        <v>236</v>
      </c>
      <c r="H90" s="26">
        <f t="shared" si="6"/>
        <v>0.7923728813559322</v>
      </c>
    </row>
    <row r="91" spans="1:8">
      <c r="A91" s="297"/>
      <c r="B91" s="351"/>
      <c r="C91" s="133" t="s">
        <v>55</v>
      </c>
      <c r="D91" s="131" t="s">
        <v>250</v>
      </c>
      <c r="E91" s="134" t="s">
        <v>97</v>
      </c>
      <c r="F91" s="31">
        <v>109</v>
      </c>
      <c r="G91" s="131">
        <v>203</v>
      </c>
      <c r="H91" s="7">
        <f t="shared" si="6"/>
        <v>0.53694581280788178</v>
      </c>
    </row>
    <row r="92" spans="1:8" ht="15.75" thickBot="1">
      <c r="A92" s="298"/>
      <c r="B92" s="351"/>
      <c r="C92" s="135" t="s">
        <v>55</v>
      </c>
      <c r="D92" s="138" t="s">
        <v>250</v>
      </c>
      <c r="E92" s="140" t="s">
        <v>169</v>
      </c>
      <c r="F92" s="72">
        <v>119</v>
      </c>
      <c r="G92" s="138">
        <v>203</v>
      </c>
      <c r="H92" s="96">
        <f t="shared" si="6"/>
        <v>0.58620689655172409</v>
      </c>
    </row>
    <row r="93" spans="1:8">
      <c r="A93" s="306">
        <v>41777</v>
      </c>
      <c r="B93" s="318" t="s">
        <v>340</v>
      </c>
      <c r="C93" s="136" t="s">
        <v>55</v>
      </c>
      <c r="D93" s="136" t="s">
        <v>250</v>
      </c>
      <c r="E93" s="139" t="s">
        <v>17</v>
      </c>
      <c r="F93" s="31">
        <v>70</v>
      </c>
      <c r="G93" s="136">
        <v>110</v>
      </c>
      <c r="H93" s="7">
        <f t="shared" si="6"/>
        <v>0.63636363636363635</v>
      </c>
    </row>
    <row r="94" spans="1:8">
      <c r="A94" s="304"/>
      <c r="B94" s="319"/>
      <c r="C94" s="137" t="s">
        <v>55</v>
      </c>
      <c r="D94" s="137" t="s">
        <v>250</v>
      </c>
      <c r="E94" s="34" t="s">
        <v>48</v>
      </c>
      <c r="F94" s="32">
        <v>79</v>
      </c>
      <c r="G94" s="137">
        <v>110</v>
      </c>
      <c r="H94" s="8">
        <f t="shared" si="6"/>
        <v>0.71818181818181814</v>
      </c>
    </row>
    <row r="95" spans="1:8" ht="15.75" thickBot="1">
      <c r="A95" s="302"/>
      <c r="B95" s="328"/>
      <c r="C95" s="142" t="s">
        <v>55</v>
      </c>
      <c r="D95" s="142" t="s">
        <v>250</v>
      </c>
      <c r="E95" s="145" t="s">
        <v>170</v>
      </c>
      <c r="F95" s="72">
        <v>92</v>
      </c>
      <c r="G95" s="142">
        <v>100</v>
      </c>
      <c r="H95" s="96">
        <f t="shared" si="6"/>
        <v>0.92</v>
      </c>
    </row>
    <row r="96" spans="1:8" ht="15.75" thickBot="1">
      <c r="A96" s="24">
        <v>41783</v>
      </c>
      <c r="B96" s="53" t="s">
        <v>92</v>
      </c>
      <c r="C96" s="25" t="s">
        <v>13</v>
      </c>
      <c r="D96" s="25">
        <v>14</v>
      </c>
      <c r="E96" s="60" t="s">
        <v>70</v>
      </c>
      <c r="F96" s="61">
        <v>274</v>
      </c>
      <c r="G96" s="25">
        <v>298</v>
      </c>
      <c r="H96" s="26">
        <f t="shared" si="6"/>
        <v>0.91946308724832215</v>
      </c>
    </row>
    <row r="97" spans="1:8">
      <c r="A97" s="296">
        <v>41754</v>
      </c>
      <c r="B97" s="318" t="s">
        <v>122</v>
      </c>
      <c r="C97" s="141" t="s">
        <v>55</v>
      </c>
      <c r="D97" s="141" t="s">
        <v>249</v>
      </c>
      <c r="E97" s="144" t="s">
        <v>78</v>
      </c>
      <c r="F97" s="31">
        <v>31</v>
      </c>
      <c r="G97" s="141">
        <v>196</v>
      </c>
      <c r="H97" s="7">
        <f t="shared" si="6"/>
        <v>0.15816326530612246</v>
      </c>
    </row>
    <row r="98" spans="1:8">
      <c r="A98" s="297"/>
      <c r="B98" s="319"/>
      <c r="C98" s="143" t="s">
        <v>55</v>
      </c>
      <c r="D98" s="143" t="s">
        <v>249</v>
      </c>
      <c r="E98" s="34" t="s">
        <v>103</v>
      </c>
      <c r="F98" s="32">
        <v>116</v>
      </c>
      <c r="G98" s="143">
        <v>196</v>
      </c>
      <c r="H98" s="8">
        <f t="shared" si="6"/>
        <v>0.59183673469387754</v>
      </c>
    </row>
    <row r="99" spans="1:8">
      <c r="A99" s="297"/>
      <c r="B99" s="319"/>
      <c r="C99" s="143" t="s">
        <v>55</v>
      </c>
      <c r="D99" s="143" t="s">
        <v>249</v>
      </c>
      <c r="E99" s="34" t="s">
        <v>22</v>
      </c>
      <c r="F99" s="32">
        <v>126</v>
      </c>
      <c r="G99" s="143">
        <v>196</v>
      </c>
      <c r="H99" s="8">
        <f t="shared" si="6"/>
        <v>0.6428571428571429</v>
      </c>
    </row>
    <row r="100" spans="1:8">
      <c r="A100" s="297"/>
      <c r="B100" s="319"/>
      <c r="C100" s="143" t="s">
        <v>55</v>
      </c>
      <c r="D100" s="143" t="s">
        <v>249</v>
      </c>
      <c r="E100" s="34" t="s">
        <v>30</v>
      </c>
      <c r="F100" s="32">
        <v>157</v>
      </c>
      <c r="G100" s="143">
        <v>196</v>
      </c>
      <c r="H100" s="8">
        <f t="shared" si="6"/>
        <v>0.80102040816326525</v>
      </c>
    </row>
    <row r="101" spans="1:8">
      <c r="A101" s="297"/>
      <c r="B101" s="319"/>
      <c r="C101" s="143" t="s">
        <v>55</v>
      </c>
      <c r="D101" s="143" t="s">
        <v>249</v>
      </c>
      <c r="E101" s="34" t="s">
        <v>307</v>
      </c>
      <c r="F101" s="32">
        <v>170</v>
      </c>
      <c r="G101" s="143">
        <v>196</v>
      </c>
      <c r="H101" s="8">
        <f t="shared" si="6"/>
        <v>0.86734693877551017</v>
      </c>
    </row>
    <row r="102" spans="1:8">
      <c r="A102" s="297"/>
      <c r="B102" s="319"/>
      <c r="C102" s="143" t="s">
        <v>55</v>
      </c>
      <c r="D102" s="143" t="s">
        <v>249</v>
      </c>
      <c r="E102" s="34" t="s">
        <v>308</v>
      </c>
      <c r="F102" s="34">
        <v>186</v>
      </c>
      <c r="G102" s="143">
        <v>196</v>
      </c>
      <c r="H102" s="8">
        <f t="shared" si="6"/>
        <v>0.94897959183673475</v>
      </c>
    </row>
    <row r="103" spans="1:8" ht="15.75" thickBot="1">
      <c r="A103" s="297"/>
      <c r="B103" s="328"/>
      <c r="C103" s="146" t="s">
        <v>55</v>
      </c>
      <c r="D103" s="146" t="s">
        <v>249</v>
      </c>
      <c r="E103" s="146" t="s">
        <v>113</v>
      </c>
      <c r="F103" s="72">
        <v>193</v>
      </c>
      <c r="G103" s="146">
        <v>196</v>
      </c>
      <c r="H103" s="96">
        <f t="shared" si="6"/>
        <v>0.98469387755102045</v>
      </c>
    </row>
    <row r="104" spans="1:8" ht="15.75" thickBot="1">
      <c r="A104" s="298"/>
      <c r="B104" s="150" t="s">
        <v>309</v>
      </c>
      <c r="C104" s="148" t="s">
        <v>55</v>
      </c>
      <c r="D104" s="148" t="s">
        <v>292</v>
      </c>
      <c r="E104" s="69" t="s">
        <v>97</v>
      </c>
      <c r="F104" s="159">
        <v>32</v>
      </c>
      <c r="G104" s="148">
        <v>163</v>
      </c>
      <c r="H104" s="103">
        <f t="shared" si="6"/>
        <v>0.19631901840490798</v>
      </c>
    </row>
    <row r="105" spans="1:8">
      <c r="A105" s="306">
        <v>41791</v>
      </c>
      <c r="B105" s="318" t="s">
        <v>68</v>
      </c>
      <c r="C105" s="147" t="s">
        <v>55</v>
      </c>
      <c r="D105" s="147" t="s">
        <v>252</v>
      </c>
      <c r="E105" s="147" t="s">
        <v>21</v>
      </c>
      <c r="F105" s="31">
        <v>68</v>
      </c>
      <c r="G105" s="147">
        <v>178</v>
      </c>
      <c r="H105" s="7">
        <f t="shared" si="6"/>
        <v>0.38202247191011235</v>
      </c>
    </row>
    <row r="106" spans="1:8">
      <c r="A106" s="304"/>
      <c r="B106" s="319"/>
      <c r="C106" s="149" t="s">
        <v>55</v>
      </c>
      <c r="D106" s="149" t="s">
        <v>252</v>
      </c>
      <c r="E106" s="34" t="s">
        <v>69</v>
      </c>
      <c r="F106" s="32">
        <v>96</v>
      </c>
      <c r="G106" s="149">
        <v>178</v>
      </c>
      <c r="H106" s="8">
        <f t="shared" si="6"/>
        <v>0.5393258426966292</v>
      </c>
    </row>
    <row r="107" spans="1:8">
      <c r="A107" s="304"/>
      <c r="B107" s="319"/>
      <c r="C107" s="149" t="s">
        <v>55</v>
      </c>
      <c r="D107" s="149" t="s">
        <v>252</v>
      </c>
      <c r="E107" s="34" t="s">
        <v>31</v>
      </c>
      <c r="F107" s="34">
        <v>141</v>
      </c>
      <c r="G107" s="149">
        <v>178</v>
      </c>
      <c r="H107" s="8">
        <f t="shared" si="6"/>
        <v>0.7921348314606742</v>
      </c>
    </row>
    <row r="108" spans="1:8">
      <c r="A108" s="304"/>
      <c r="B108" s="319"/>
      <c r="C108" s="149" t="s">
        <v>55</v>
      </c>
      <c r="D108" s="149" t="s">
        <v>252</v>
      </c>
      <c r="E108" s="149" t="s">
        <v>45</v>
      </c>
      <c r="F108" s="32">
        <v>147</v>
      </c>
      <c r="G108" s="149">
        <v>178</v>
      </c>
      <c r="H108" s="8">
        <f t="shared" si="6"/>
        <v>0.8258426966292135</v>
      </c>
    </row>
    <row r="109" spans="1:8">
      <c r="A109" s="304"/>
      <c r="B109" s="319"/>
      <c r="C109" s="149" t="s">
        <v>55</v>
      </c>
      <c r="D109" s="149" t="s">
        <v>252</v>
      </c>
      <c r="E109" s="34" t="s">
        <v>79</v>
      </c>
      <c r="F109" s="32">
        <v>148</v>
      </c>
      <c r="G109" s="149">
        <v>178</v>
      </c>
      <c r="H109" s="8">
        <f t="shared" si="6"/>
        <v>0.8314606741573034</v>
      </c>
    </row>
    <row r="110" spans="1:8" ht="15.75" thickBot="1">
      <c r="A110" s="302"/>
      <c r="B110" s="328"/>
      <c r="C110" s="154" t="s">
        <v>55</v>
      </c>
      <c r="D110" s="154" t="s">
        <v>252</v>
      </c>
      <c r="E110" s="158" t="s">
        <v>29</v>
      </c>
      <c r="F110" s="72">
        <v>166</v>
      </c>
      <c r="G110" s="154">
        <v>178</v>
      </c>
      <c r="H110" s="96">
        <f t="shared" si="6"/>
        <v>0.93258426966292129</v>
      </c>
    </row>
    <row r="111" spans="1:8" ht="15.75" thickBot="1">
      <c r="A111" s="296">
        <v>41797</v>
      </c>
      <c r="B111" s="359" t="s">
        <v>341</v>
      </c>
      <c r="C111" s="25" t="s">
        <v>293</v>
      </c>
      <c r="D111" s="25">
        <v>10</v>
      </c>
      <c r="E111" s="60" t="s">
        <v>79</v>
      </c>
      <c r="F111" s="61">
        <v>1</v>
      </c>
      <c r="G111" s="25">
        <v>100</v>
      </c>
      <c r="H111" s="26">
        <f t="shared" si="6"/>
        <v>0.01</v>
      </c>
    </row>
    <row r="112" spans="1:8" ht="15.75" thickBot="1">
      <c r="A112" s="297"/>
      <c r="B112" s="360"/>
      <c r="C112" s="25" t="s">
        <v>293</v>
      </c>
      <c r="D112" s="151">
        <v>10</v>
      </c>
      <c r="E112" s="69" t="s">
        <v>123</v>
      </c>
      <c r="F112" s="159">
        <v>1</v>
      </c>
      <c r="G112" s="151">
        <v>100</v>
      </c>
      <c r="H112" s="103">
        <f t="shared" si="6"/>
        <v>0.01</v>
      </c>
    </row>
    <row r="113" spans="1:9" ht="15.75" thickBot="1">
      <c r="A113" s="298"/>
      <c r="B113" s="361"/>
      <c r="C113" s="25" t="s">
        <v>293</v>
      </c>
      <c r="D113" s="151">
        <v>10</v>
      </c>
      <c r="E113" s="69" t="s">
        <v>22</v>
      </c>
      <c r="F113" s="159">
        <v>1</v>
      </c>
      <c r="G113" s="151">
        <v>100</v>
      </c>
      <c r="H113" s="103">
        <f t="shared" si="6"/>
        <v>0.01</v>
      </c>
    </row>
    <row r="114" spans="1:9">
      <c r="A114" s="296">
        <v>41798</v>
      </c>
      <c r="B114" s="311" t="s">
        <v>342</v>
      </c>
      <c r="C114" s="152" t="s">
        <v>55</v>
      </c>
      <c r="D114" s="152" t="s">
        <v>250</v>
      </c>
      <c r="E114" s="157" t="s">
        <v>78</v>
      </c>
      <c r="F114" s="31">
        <v>46</v>
      </c>
      <c r="G114" s="152">
        <v>275</v>
      </c>
      <c r="H114" s="7">
        <f t="shared" si="6"/>
        <v>0.16727272727272727</v>
      </c>
    </row>
    <row r="115" spans="1:9">
      <c r="A115" s="297"/>
      <c r="B115" s="312"/>
      <c r="C115" s="153" t="s">
        <v>55</v>
      </c>
      <c r="D115" s="153" t="s">
        <v>250</v>
      </c>
      <c r="E115" s="34" t="s">
        <v>17</v>
      </c>
      <c r="F115" s="32">
        <v>104</v>
      </c>
      <c r="G115" s="153">
        <v>275</v>
      </c>
      <c r="H115" s="8">
        <f t="shared" si="6"/>
        <v>0.37818181818181817</v>
      </c>
    </row>
    <row r="116" spans="1:9" ht="15.75" thickBot="1">
      <c r="A116" s="297"/>
      <c r="B116" s="313"/>
      <c r="C116" s="155" t="s">
        <v>55</v>
      </c>
      <c r="D116" s="155" t="s">
        <v>250</v>
      </c>
      <c r="E116" s="37" t="s">
        <v>169</v>
      </c>
      <c r="F116" s="35">
        <v>149</v>
      </c>
      <c r="G116" s="155">
        <v>275</v>
      </c>
      <c r="H116" s="10">
        <f t="shared" si="6"/>
        <v>0.54181818181818187</v>
      </c>
    </row>
    <row r="117" spans="1:9" ht="15" customHeight="1" thickBot="1">
      <c r="A117" s="297"/>
      <c r="B117" s="156" t="s">
        <v>343</v>
      </c>
      <c r="C117" s="151" t="s">
        <v>55</v>
      </c>
      <c r="D117" s="151" t="s">
        <v>249</v>
      </c>
      <c r="E117" s="69" t="s">
        <v>97</v>
      </c>
      <c r="F117" s="69">
        <v>65</v>
      </c>
      <c r="G117" s="151">
        <v>335</v>
      </c>
      <c r="H117" s="103">
        <f t="shared" si="6"/>
        <v>0.19402985074626866</v>
      </c>
    </row>
    <row r="118" spans="1:9" ht="15" customHeight="1">
      <c r="A118" s="297"/>
      <c r="B118" s="318" t="s">
        <v>122</v>
      </c>
      <c r="C118" s="152" t="s">
        <v>288</v>
      </c>
      <c r="D118" s="152" t="s">
        <v>337</v>
      </c>
      <c r="E118" s="157" t="s">
        <v>70</v>
      </c>
      <c r="F118" s="157">
        <v>100</v>
      </c>
      <c r="G118" s="152">
        <v>130</v>
      </c>
      <c r="H118" s="7">
        <f t="shared" si="6"/>
        <v>0.76923076923076927</v>
      </c>
    </row>
    <row r="119" spans="1:9" ht="15" customHeight="1">
      <c r="A119" s="297"/>
      <c r="B119" s="319"/>
      <c r="C119" s="153" t="s">
        <v>288</v>
      </c>
      <c r="D119" s="153" t="s">
        <v>337</v>
      </c>
      <c r="E119" s="34" t="s">
        <v>307</v>
      </c>
      <c r="F119" s="34">
        <v>100</v>
      </c>
      <c r="G119" s="153">
        <v>130</v>
      </c>
      <c r="H119" s="8">
        <f t="shared" si="6"/>
        <v>0.76923076923076927</v>
      </c>
    </row>
    <row r="120" spans="1:9" ht="15" customHeight="1" thickBot="1">
      <c r="A120" s="298"/>
      <c r="B120" s="328"/>
      <c r="C120" s="154" t="s">
        <v>288</v>
      </c>
      <c r="D120" s="154" t="s">
        <v>337</v>
      </c>
      <c r="E120" s="158" t="s">
        <v>308</v>
      </c>
      <c r="F120" s="158">
        <v>100</v>
      </c>
      <c r="G120" s="154">
        <v>130</v>
      </c>
      <c r="H120" s="96">
        <f t="shared" si="6"/>
        <v>0.76923076923076927</v>
      </c>
    </row>
    <row r="121" spans="1:9" ht="15.75" thickBot="1">
      <c r="A121" s="24">
        <v>41799</v>
      </c>
      <c r="B121" s="53" t="s">
        <v>132</v>
      </c>
      <c r="C121" s="25" t="s">
        <v>55</v>
      </c>
      <c r="D121" s="25" t="s">
        <v>249</v>
      </c>
      <c r="E121" s="25" t="s">
        <v>315</v>
      </c>
      <c r="F121" s="25">
        <v>125</v>
      </c>
      <c r="G121" s="25">
        <v>255</v>
      </c>
      <c r="H121" s="26">
        <f t="shared" si="6"/>
        <v>0.49019607843137253</v>
      </c>
    </row>
    <row r="122" spans="1:9">
      <c r="A122" s="306">
        <v>41805</v>
      </c>
      <c r="B122" s="318" t="s">
        <v>23</v>
      </c>
      <c r="C122" s="160" t="s">
        <v>295</v>
      </c>
      <c r="D122" s="160" t="s">
        <v>249</v>
      </c>
      <c r="E122" s="160" t="s">
        <v>344</v>
      </c>
      <c r="F122" s="160">
        <v>59</v>
      </c>
      <c r="G122" s="160">
        <v>95</v>
      </c>
      <c r="H122" s="7">
        <f t="shared" ref="H122:H193" si="7">F122/G122</f>
        <v>0.62105263157894741</v>
      </c>
      <c r="I122" s="1" t="s">
        <v>349</v>
      </c>
    </row>
    <row r="123" spans="1:9">
      <c r="A123" s="304"/>
      <c r="B123" s="319"/>
      <c r="C123" s="161" t="s">
        <v>295</v>
      </c>
      <c r="D123" s="161" t="s">
        <v>249</v>
      </c>
      <c r="E123" s="161" t="s">
        <v>345</v>
      </c>
      <c r="F123" s="161">
        <v>68</v>
      </c>
      <c r="G123" s="161">
        <v>95</v>
      </c>
      <c r="H123" s="8">
        <f t="shared" si="7"/>
        <v>0.71578947368421053</v>
      </c>
      <c r="I123" s="1" t="s">
        <v>350</v>
      </c>
    </row>
    <row r="124" spans="1:9">
      <c r="A124" s="304"/>
      <c r="B124" s="319"/>
      <c r="C124" s="161" t="s">
        <v>295</v>
      </c>
      <c r="D124" s="161" t="s">
        <v>249</v>
      </c>
      <c r="E124" s="161" t="s">
        <v>348</v>
      </c>
      <c r="F124" s="161">
        <v>72</v>
      </c>
      <c r="G124" s="161">
        <v>95</v>
      </c>
      <c r="H124" s="8">
        <f t="shared" si="7"/>
        <v>0.75789473684210529</v>
      </c>
      <c r="I124" s="1" t="s">
        <v>351</v>
      </c>
    </row>
    <row r="125" spans="1:9">
      <c r="A125" s="304"/>
      <c r="B125" s="319"/>
      <c r="C125" s="161" t="s">
        <v>295</v>
      </c>
      <c r="D125" s="161" t="s">
        <v>249</v>
      </c>
      <c r="E125" s="161" t="s">
        <v>347</v>
      </c>
      <c r="F125" s="161">
        <v>73</v>
      </c>
      <c r="G125" s="161">
        <v>95</v>
      </c>
      <c r="H125" s="8">
        <f t="shared" si="7"/>
        <v>0.76842105263157889</v>
      </c>
      <c r="I125" s="1" t="s">
        <v>352</v>
      </c>
    </row>
    <row r="126" spans="1:9" ht="15.75" thickBot="1">
      <c r="A126" s="307"/>
      <c r="B126" s="320"/>
      <c r="C126" s="162" t="s">
        <v>295</v>
      </c>
      <c r="D126" s="162" t="s">
        <v>249</v>
      </c>
      <c r="E126" s="162" t="s">
        <v>346</v>
      </c>
      <c r="F126" s="162">
        <v>84</v>
      </c>
      <c r="G126" s="162">
        <v>95</v>
      </c>
      <c r="H126" s="10">
        <f t="shared" si="7"/>
        <v>0.88421052631578945</v>
      </c>
      <c r="I126" s="1" t="s">
        <v>353</v>
      </c>
    </row>
    <row r="127" spans="1:9">
      <c r="A127" s="306">
        <v>41812</v>
      </c>
      <c r="B127" s="311" t="s">
        <v>65</v>
      </c>
      <c r="C127" s="163" t="s">
        <v>55</v>
      </c>
      <c r="D127" s="194" t="s">
        <v>249</v>
      </c>
      <c r="E127" s="200" t="s">
        <v>315</v>
      </c>
      <c r="F127" s="31">
        <v>48</v>
      </c>
      <c r="G127" s="194">
        <v>213</v>
      </c>
      <c r="H127" s="7">
        <f t="shared" si="7"/>
        <v>0.22535211267605634</v>
      </c>
    </row>
    <row r="128" spans="1:9">
      <c r="A128" s="301"/>
      <c r="B128" s="312"/>
      <c r="C128" s="164" t="s">
        <v>55</v>
      </c>
      <c r="D128" s="195" t="s">
        <v>249</v>
      </c>
      <c r="E128" s="34" t="s">
        <v>305</v>
      </c>
      <c r="F128" s="32">
        <v>78</v>
      </c>
      <c r="G128" s="195">
        <v>213</v>
      </c>
      <c r="H128" s="8">
        <f t="shared" si="7"/>
        <v>0.36619718309859156</v>
      </c>
    </row>
    <row r="129" spans="1:9">
      <c r="A129" s="301"/>
      <c r="B129" s="312"/>
      <c r="C129" s="164" t="s">
        <v>55</v>
      </c>
      <c r="D129" s="195" t="s">
        <v>249</v>
      </c>
      <c r="E129" s="34" t="s">
        <v>30</v>
      </c>
      <c r="F129" s="32">
        <v>96</v>
      </c>
      <c r="G129" s="195">
        <v>213</v>
      </c>
      <c r="H129" s="8">
        <f t="shared" si="7"/>
        <v>0.45070422535211269</v>
      </c>
    </row>
    <row r="130" spans="1:9">
      <c r="A130" s="301"/>
      <c r="B130" s="312"/>
      <c r="C130" s="164" t="s">
        <v>55</v>
      </c>
      <c r="D130" s="195" t="s">
        <v>249</v>
      </c>
      <c r="E130" s="34" t="s">
        <v>307</v>
      </c>
      <c r="F130" s="32">
        <v>111</v>
      </c>
      <c r="G130" s="195">
        <v>213</v>
      </c>
      <c r="H130" s="8">
        <f t="shared" si="7"/>
        <v>0.52112676056338025</v>
      </c>
    </row>
    <row r="131" spans="1:9" ht="15.75" thickBot="1">
      <c r="A131" s="301"/>
      <c r="B131" s="312"/>
      <c r="C131" s="199" t="s">
        <v>55</v>
      </c>
      <c r="D131" s="193" t="s">
        <v>249</v>
      </c>
      <c r="E131" s="58" t="s">
        <v>194</v>
      </c>
      <c r="F131" s="59">
        <v>178</v>
      </c>
      <c r="G131" s="193">
        <v>213</v>
      </c>
      <c r="H131" s="21">
        <f t="shared" si="7"/>
        <v>0.83568075117370888</v>
      </c>
    </row>
    <row r="132" spans="1:9">
      <c r="A132" s="304"/>
      <c r="B132" s="312"/>
      <c r="C132" s="163" t="s">
        <v>55</v>
      </c>
      <c r="D132" s="194" t="s">
        <v>250</v>
      </c>
      <c r="E132" s="200" t="s">
        <v>78</v>
      </c>
      <c r="F132" s="31">
        <v>31</v>
      </c>
      <c r="G132" s="194">
        <v>215</v>
      </c>
      <c r="H132" s="7">
        <f t="shared" si="7"/>
        <v>0.14418604651162792</v>
      </c>
    </row>
    <row r="133" spans="1:9">
      <c r="A133" s="302"/>
      <c r="B133" s="312"/>
      <c r="C133" s="164" t="s">
        <v>55</v>
      </c>
      <c r="D133" s="195" t="s">
        <v>250</v>
      </c>
      <c r="E133" s="34" t="s">
        <v>79</v>
      </c>
      <c r="F133" s="32">
        <v>85</v>
      </c>
      <c r="G133" s="195">
        <v>215</v>
      </c>
      <c r="H133" s="8">
        <f t="shared" si="7"/>
        <v>0.39534883720930231</v>
      </c>
    </row>
    <row r="134" spans="1:9">
      <c r="A134" s="302"/>
      <c r="B134" s="312"/>
      <c r="C134" s="164" t="s">
        <v>55</v>
      </c>
      <c r="D134" s="193" t="s">
        <v>250</v>
      </c>
      <c r="E134" s="58" t="s">
        <v>97</v>
      </c>
      <c r="F134" s="59">
        <v>131</v>
      </c>
      <c r="G134" s="193">
        <v>215</v>
      </c>
      <c r="H134" s="21">
        <f t="shared" si="7"/>
        <v>0.6093023255813953</v>
      </c>
    </row>
    <row r="135" spans="1:9" ht="15.75" thickBot="1">
      <c r="A135" s="307"/>
      <c r="B135" s="313"/>
      <c r="C135" s="210" t="s">
        <v>55</v>
      </c>
      <c r="D135" s="196" t="s">
        <v>250</v>
      </c>
      <c r="E135" s="37" t="s">
        <v>22</v>
      </c>
      <c r="F135" s="35">
        <v>133</v>
      </c>
      <c r="G135" s="196">
        <v>215</v>
      </c>
      <c r="H135" s="10">
        <f t="shared" si="7"/>
        <v>0.61860465116279073</v>
      </c>
    </row>
    <row r="136" spans="1:9" ht="15.75" thickBot="1">
      <c r="A136" s="197">
        <v>41818</v>
      </c>
      <c r="B136" s="198" t="s">
        <v>361</v>
      </c>
      <c r="C136" s="209" t="s">
        <v>13</v>
      </c>
      <c r="D136" s="193">
        <v>56</v>
      </c>
      <c r="E136" s="58" t="s">
        <v>306</v>
      </c>
      <c r="F136" s="59">
        <v>812</v>
      </c>
      <c r="G136" s="193">
        <v>1318</v>
      </c>
      <c r="H136" s="21">
        <f t="shared" si="7"/>
        <v>0.61608497723823974</v>
      </c>
    </row>
    <row r="137" spans="1:9">
      <c r="A137" s="296">
        <v>41819</v>
      </c>
      <c r="B137" s="311" t="s">
        <v>137</v>
      </c>
      <c r="C137" s="168" t="s">
        <v>55</v>
      </c>
      <c r="D137" s="168" t="s">
        <v>252</v>
      </c>
      <c r="E137" s="170" t="s">
        <v>169</v>
      </c>
      <c r="F137" s="31">
        <v>96</v>
      </c>
      <c r="G137" s="165">
        <v>147</v>
      </c>
      <c r="H137" s="7">
        <f t="shared" si="7"/>
        <v>0.65306122448979587</v>
      </c>
      <c r="I137" s="358" t="s">
        <v>357</v>
      </c>
    </row>
    <row r="138" spans="1:9">
      <c r="A138" s="297"/>
      <c r="B138" s="312"/>
      <c r="C138" s="164" t="s">
        <v>55</v>
      </c>
      <c r="D138" s="167" t="s">
        <v>252</v>
      </c>
      <c r="E138" s="39" t="s">
        <v>356</v>
      </c>
      <c r="F138" s="40">
        <v>96</v>
      </c>
      <c r="G138" s="167">
        <v>147</v>
      </c>
      <c r="H138" s="15">
        <f t="shared" si="7"/>
        <v>0.65306122448979587</v>
      </c>
      <c r="I138" s="358"/>
    </row>
    <row r="139" spans="1:9">
      <c r="A139" s="297"/>
      <c r="B139" s="312"/>
      <c r="C139" s="164" t="s">
        <v>55</v>
      </c>
      <c r="D139" s="167" t="s">
        <v>252</v>
      </c>
      <c r="E139" s="39" t="s">
        <v>17</v>
      </c>
      <c r="F139" s="40">
        <v>148</v>
      </c>
      <c r="G139" s="167">
        <v>147</v>
      </c>
      <c r="H139" s="15">
        <f t="shared" si="7"/>
        <v>1.0068027210884354</v>
      </c>
      <c r="I139" s="358" t="s">
        <v>357</v>
      </c>
    </row>
    <row r="140" spans="1:9" ht="15.75" thickBot="1">
      <c r="A140" s="297"/>
      <c r="B140" s="312"/>
      <c r="C140" s="169" t="s">
        <v>55</v>
      </c>
      <c r="D140" s="169" t="s">
        <v>252</v>
      </c>
      <c r="E140" s="34" t="s">
        <v>99</v>
      </c>
      <c r="F140" s="34">
        <v>148</v>
      </c>
      <c r="G140" s="166">
        <v>147</v>
      </c>
      <c r="H140" s="8">
        <f t="shared" si="7"/>
        <v>1.0068027210884354</v>
      </c>
      <c r="I140" s="358"/>
    </row>
    <row r="141" spans="1:9">
      <c r="A141" s="296">
        <v>41827</v>
      </c>
      <c r="B141" s="311" t="s">
        <v>77</v>
      </c>
      <c r="C141" s="171" t="s">
        <v>55</v>
      </c>
      <c r="D141" s="174" t="s">
        <v>249</v>
      </c>
      <c r="E141" s="171" t="s">
        <v>78</v>
      </c>
      <c r="F141" s="171">
        <v>31</v>
      </c>
      <c r="G141" s="171">
        <v>221</v>
      </c>
      <c r="H141" s="7">
        <f t="shared" si="7"/>
        <v>0.14027149321266968</v>
      </c>
    </row>
    <row r="142" spans="1:9">
      <c r="A142" s="297"/>
      <c r="B142" s="312"/>
      <c r="C142" s="164" t="s">
        <v>55</v>
      </c>
      <c r="D142" s="175" t="s">
        <v>249</v>
      </c>
      <c r="E142" s="173" t="s">
        <v>315</v>
      </c>
      <c r="F142" s="173">
        <v>92</v>
      </c>
      <c r="G142" s="173">
        <v>221</v>
      </c>
      <c r="H142" s="8">
        <f t="shared" si="7"/>
        <v>0.41628959276018102</v>
      </c>
    </row>
    <row r="143" spans="1:9">
      <c r="A143" s="297"/>
      <c r="B143" s="312"/>
      <c r="C143" s="164" t="s">
        <v>55</v>
      </c>
      <c r="D143" s="175" t="s">
        <v>249</v>
      </c>
      <c r="E143" s="172" t="s">
        <v>30</v>
      </c>
      <c r="F143" s="172">
        <v>129</v>
      </c>
      <c r="G143" s="173">
        <v>221</v>
      </c>
      <c r="H143" s="96">
        <f t="shared" si="7"/>
        <v>0.58371040723981904</v>
      </c>
    </row>
    <row r="144" spans="1:9" ht="15.75" thickBot="1">
      <c r="A144" s="297"/>
      <c r="B144" s="312"/>
      <c r="C144" s="178" t="s">
        <v>55</v>
      </c>
      <c r="D144" s="178" t="s">
        <v>249</v>
      </c>
      <c r="E144" s="178" t="s">
        <v>307</v>
      </c>
      <c r="F144" s="178">
        <v>164</v>
      </c>
      <c r="G144" s="178">
        <v>221</v>
      </c>
      <c r="H144" s="96">
        <f t="shared" si="7"/>
        <v>0.74208144796380093</v>
      </c>
    </row>
    <row r="145" spans="1:8">
      <c r="A145" s="306">
        <v>41833</v>
      </c>
      <c r="B145" s="318" t="s">
        <v>189</v>
      </c>
      <c r="C145" s="176" t="s">
        <v>294</v>
      </c>
      <c r="D145" s="55">
        <v>15</v>
      </c>
      <c r="E145" s="176" t="s">
        <v>354</v>
      </c>
      <c r="F145" s="176">
        <v>136</v>
      </c>
      <c r="G145" s="176">
        <v>530</v>
      </c>
      <c r="H145" s="7">
        <f t="shared" si="7"/>
        <v>0.25660377358490566</v>
      </c>
    </row>
    <row r="146" spans="1:8" ht="15.75" thickBot="1">
      <c r="A146" s="307"/>
      <c r="B146" s="320"/>
      <c r="C146" s="177" t="s">
        <v>294</v>
      </c>
      <c r="D146" s="56">
        <v>15</v>
      </c>
      <c r="E146" s="177" t="s">
        <v>308</v>
      </c>
      <c r="F146" s="177">
        <v>361</v>
      </c>
      <c r="G146" s="177">
        <v>530</v>
      </c>
      <c r="H146" s="10">
        <f t="shared" si="7"/>
        <v>0.68113207547169807</v>
      </c>
    </row>
    <row r="147" spans="1:8" ht="15.75" thickBot="1">
      <c r="A147" s="24">
        <v>41840</v>
      </c>
      <c r="B147" s="53" t="s">
        <v>81</v>
      </c>
      <c r="C147" s="25" t="s">
        <v>55</v>
      </c>
      <c r="D147" s="25" t="s">
        <v>249</v>
      </c>
      <c r="E147" s="25" t="s">
        <v>354</v>
      </c>
      <c r="F147" s="25">
        <v>72</v>
      </c>
      <c r="G147" s="25">
        <v>226</v>
      </c>
      <c r="H147" s="26">
        <f t="shared" si="7"/>
        <v>0.31858407079646017</v>
      </c>
    </row>
    <row r="148" spans="1:8">
      <c r="A148" s="296">
        <v>41846</v>
      </c>
      <c r="B148" s="311" t="s">
        <v>358</v>
      </c>
      <c r="C148" s="176" t="s">
        <v>55</v>
      </c>
      <c r="D148" s="176" t="s">
        <v>249</v>
      </c>
      <c r="E148" s="176" t="s">
        <v>307</v>
      </c>
      <c r="F148" s="176">
        <v>144</v>
      </c>
      <c r="G148" s="176">
        <v>175</v>
      </c>
      <c r="H148" s="7">
        <f t="shared" si="7"/>
        <v>0.82285714285714284</v>
      </c>
    </row>
    <row r="149" spans="1:8" ht="15.75" thickBot="1">
      <c r="A149" s="297"/>
      <c r="B149" s="312"/>
      <c r="C149" s="179" t="s">
        <v>55</v>
      </c>
      <c r="D149" s="179" t="s">
        <v>249</v>
      </c>
      <c r="E149" s="179" t="s">
        <v>308</v>
      </c>
      <c r="F149" s="179">
        <v>146</v>
      </c>
      <c r="G149" s="179">
        <v>175</v>
      </c>
      <c r="H149" s="96">
        <f t="shared" si="7"/>
        <v>0.8342857142857143</v>
      </c>
    </row>
    <row r="150" spans="1:8" ht="15.75" thickBot="1">
      <c r="A150" s="296">
        <v>41847</v>
      </c>
      <c r="B150" s="181" t="s">
        <v>82</v>
      </c>
      <c r="C150" s="180" t="s">
        <v>55</v>
      </c>
      <c r="D150" s="180" t="s">
        <v>249</v>
      </c>
      <c r="E150" s="180" t="s">
        <v>305</v>
      </c>
      <c r="F150" s="180">
        <v>172</v>
      </c>
      <c r="G150" s="180">
        <v>315</v>
      </c>
      <c r="H150" s="103">
        <f t="shared" si="7"/>
        <v>0.54603174603174598</v>
      </c>
    </row>
    <row r="151" spans="1:8" ht="15.75" thickBot="1">
      <c r="A151" s="298"/>
      <c r="B151" s="186" t="s">
        <v>112</v>
      </c>
      <c r="C151" s="182" t="s">
        <v>13</v>
      </c>
      <c r="D151" s="182">
        <v>12</v>
      </c>
      <c r="E151" s="182" t="s">
        <v>318</v>
      </c>
      <c r="F151" s="182">
        <v>96</v>
      </c>
      <c r="G151" s="182">
        <v>231</v>
      </c>
      <c r="H151" s="103">
        <f t="shared" si="7"/>
        <v>0.41558441558441561</v>
      </c>
    </row>
    <row r="152" spans="1:8">
      <c r="A152" s="296">
        <v>41875</v>
      </c>
      <c r="B152" s="318" t="s">
        <v>359</v>
      </c>
      <c r="C152" s="183" t="s">
        <v>55</v>
      </c>
      <c r="D152" s="183" t="s">
        <v>249</v>
      </c>
      <c r="E152" s="183" t="s">
        <v>315</v>
      </c>
      <c r="F152" s="183">
        <v>57</v>
      </c>
      <c r="G152" s="183">
        <v>314</v>
      </c>
      <c r="H152" s="7">
        <f t="shared" si="7"/>
        <v>0.18152866242038215</v>
      </c>
    </row>
    <row r="153" spans="1:8">
      <c r="A153" s="297"/>
      <c r="B153" s="319"/>
      <c r="C153" s="184" t="s">
        <v>55</v>
      </c>
      <c r="D153" s="184" t="s">
        <v>249</v>
      </c>
      <c r="E153" s="184" t="s">
        <v>45</v>
      </c>
      <c r="F153" s="184">
        <v>79</v>
      </c>
      <c r="G153" s="184">
        <v>314</v>
      </c>
      <c r="H153" s="8">
        <f t="shared" si="7"/>
        <v>0.25159235668789809</v>
      </c>
    </row>
    <row r="154" spans="1:8">
      <c r="A154" s="297"/>
      <c r="B154" s="319"/>
      <c r="C154" s="184" t="s">
        <v>55</v>
      </c>
      <c r="D154" s="184" t="s">
        <v>249</v>
      </c>
      <c r="E154" s="184" t="s">
        <v>318</v>
      </c>
      <c r="F154" s="184">
        <v>82</v>
      </c>
      <c r="G154" s="184">
        <v>314</v>
      </c>
      <c r="H154" s="8">
        <f t="shared" si="7"/>
        <v>0.26114649681528662</v>
      </c>
    </row>
    <row r="155" spans="1:8">
      <c r="A155" s="297"/>
      <c r="B155" s="319"/>
      <c r="C155" s="184" t="s">
        <v>55</v>
      </c>
      <c r="D155" s="184" t="s">
        <v>249</v>
      </c>
      <c r="E155" s="184" t="s">
        <v>84</v>
      </c>
      <c r="F155" s="184">
        <v>100</v>
      </c>
      <c r="G155" s="184">
        <v>314</v>
      </c>
      <c r="H155" s="8">
        <f t="shared" si="7"/>
        <v>0.31847133757961782</v>
      </c>
    </row>
    <row r="156" spans="1:8">
      <c r="A156" s="297"/>
      <c r="B156" s="319"/>
      <c r="C156" s="184" t="s">
        <v>55</v>
      </c>
      <c r="D156" s="184" t="s">
        <v>249</v>
      </c>
      <c r="E156" s="184" t="s">
        <v>305</v>
      </c>
      <c r="F156" s="184">
        <v>119</v>
      </c>
      <c r="G156" s="184">
        <v>314</v>
      </c>
      <c r="H156" s="8">
        <f t="shared" si="7"/>
        <v>0.37898089171974525</v>
      </c>
    </row>
    <row r="157" spans="1:8">
      <c r="A157" s="297"/>
      <c r="B157" s="319"/>
      <c r="C157" s="184" t="s">
        <v>55</v>
      </c>
      <c r="D157" s="184" t="s">
        <v>249</v>
      </c>
      <c r="E157" s="184" t="s">
        <v>29</v>
      </c>
      <c r="F157" s="184">
        <v>121</v>
      </c>
      <c r="G157" s="184">
        <v>314</v>
      </c>
      <c r="H157" s="8">
        <f t="shared" si="7"/>
        <v>0.38535031847133761</v>
      </c>
    </row>
    <row r="158" spans="1:8">
      <c r="A158" s="297"/>
      <c r="B158" s="319"/>
      <c r="C158" s="184" t="s">
        <v>55</v>
      </c>
      <c r="D158" s="184" t="s">
        <v>249</v>
      </c>
      <c r="E158" s="184" t="s">
        <v>70</v>
      </c>
      <c r="F158" s="184">
        <v>171</v>
      </c>
      <c r="G158" s="184">
        <v>314</v>
      </c>
      <c r="H158" s="8">
        <f t="shared" si="7"/>
        <v>0.54458598726114649</v>
      </c>
    </row>
    <row r="159" spans="1:8" ht="15.75" thickBot="1">
      <c r="A159" s="297"/>
      <c r="B159" s="328"/>
      <c r="C159" s="185" t="s">
        <v>55</v>
      </c>
      <c r="D159" s="185" t="s">
        <v>249</v>
      </c>
      <c r="E159" s="185" t="s">
        <v>194</v>
      </c>
      <c r="F159" s="185">
        <v>268</v>
      </c>
      <c r="G159" s="185">
        <v>314</v>
      </c>
      <c r="H159" s="96">
        <f t="shared" si="7"/>
        <v>0.85350318471337583</v>
      </c>
    </row>
    <row r="160" spans="1:8">
      <c r="A160" s="297"/>
      <c r="B160" s="318" t="s">
        <v>359</v>
      </c>
      <c r="C160" s="183" t="s">
        <v>55</v>
      </c>
      <c r="D160" s="183" t="s">
        <v>250</v>
      </c>
      <c r="E160" s="183" t="s">
        <v>97</v>
      </c>
      <c r="F160" s="183">
        <v>152</v>
      </c>
      <c r="G160" s="183">
        <v>419</v>
      </c>
      <c r="H160" s="7">
        <f t="shared" si="7"/>
        <v>0.36276849642004771</v>
      </c>
    </row>
    <row r="161" spans="1:8">
      <c r="A161" s="297"/>
      <c r="B161" s="319"/>
      <c r="C161" s="184" t="s">
        <v>55</v>
      </c>
      <c r="D161" s="184" t="s">
        <v>250</v>
      </c>
      <c r="E161" s="184" t="s">
        <v>99</v>
      </c>
      <c r="F161" s="184">
        <v>166</v>
      </c>
      <c r="G161" s="184">
        <v>419</v>
      </c>
      <c r="H161" s="8">
        <f t="shared" si="7"/>
        <v>0.39618138424821003</v>
      </c>
    </row>
    <row r="162" spans="1:8">
      <c r="A162" s="297"/>
      <c r="B162" s="319"/>
      <c r="C162" s="184" t="s">
        <v>55</v>
      </c>
      <c r="D162" s="184" t="s">
        <v>250</v>
      </c>
      <c r="E162" s="184" t="s">
        <v>169</v>
      </c>
      <c r="F162" s="184">
        <v>186</v>
      </c>
      <c r="G162" s="184">
        <v>419</v>
      </c>
      <c r="H162" s="8">
        <f t="shared" si="7"/>
        <v>0.44391408114558473</v>
      </c>
    </row>
    <row r="163" spans="1:8" ht="15.75" thickBot="1">
      <c r="A163" s="298"/>
      <c r="B163" s="328"/>
      <c r="C163" s="189" t="s">
        <v>55</v>
      </c>
      <c r="D163" s="189" t="s">
        <v>250</v>
      </c>
      <c r="E163" s="189" t="s">
        <v>79</v>
      </c>
      <c r="F163" s="189">
        <v>243</v>
      </c>
      <c r="G163" s="189">
        <v>419</v>
      </c>
      <c r="H163" s="96">
        <f t="shared" si="7"/>
        <v>0.57995226730310268</v>
      </c>
    </row>
    <row r="164" spans="1:8">
      <c r="A164" s="306">
        <v>41880</v>
      </c>
      <c r="B164" s="318" t="s">
        <v>23</v>
      </c>
      <c r="C164" s="187" t="s">
        <v>209</v>
      </c>
      <c r="D164" s="187">
        <v>115</v>
      </c>
      <c r="E164" s="187" t="s">
        <v>31</v>
      </c>
      <c r="F164" s="187">
        <v>171</v>
      </c>
      <c r="G164" s="187">
        <v>225</v>
      </c>
      <c r="H164" s="7">
        <f t="shared" si="7"/>
        <v>0.76</v>
      </c>
    </row>
    <row r="165" spans="1:8">
      <c r="A165" s="304"/>
      <c r="B165" s="319"/>
      <c r="C165" s="190" t="s">
        <v>209</v>
      </c>
      <c r="D165" s="190">
        <v>115</v>
      </c>
      <c r="E165" s="190" t="s">
        <v>45</v>
      </c>
      <c r="F165" s="190">
        <v>182</v>
      </c>
      <c r="G165" s="190">
        <v>225</v>
      </c>
      <c r="H165" s="8">
        <f t="shared" si="7"/>
        <v>0.80888888888888888</v>
      </c>
    </row>
    <row r="166" spans="1:8">
      <c r="A166" s="304"/>
      <c r="B166" s="319"/>
      <c r="C166" s="190" t="s">
        <v>209</v>
      </c>
      <c r="D166" s="190">
        <v>115</v>
      </c>
      <c r="E166" s="190" t="s">
        <v>29</v>
      </c>
      <c r="F166" s="190">
        <v>183</v>
      </c>
      <c r="G166" s="190">
        <v>225</v>
      </c>
      <c r="H166" s="8">
        <f t="shared" si="7"/>
        <v>0.81333333333333335</v>
      </c>
    </row>
    <row r="167" spans="1:8" ht="15.75" thickBot="1">
      <c r="A167" s="302"/>
      <c r="B167" s="328"/>
      <c r="C167" s="189" t="s">
        <v>209</v>
      </c>
      <c r="D167" s="189">
        <v>115</v>
      </c>
      <c r="E167" s="189" t="s">
        <v>70</v>
      </c>
      <c r="F167" s="189">
        <v>184</v>
      </c>
      <c r="G167" s="189">
        <v>225</v>
      </c>
      <c r="H167" s="96">
        <f t="shared" si="7"/>
        <v>0.81777777777777783</v>
      </c>
    </row>
    <row r="168" spans="1:8">
      <c r="A168" s="296">
        <v>41888</v>
      </c>
      <c r="B168" s="318" t="s">
        <v>88</v>
      </c>
      <c r="C168" s="202" t="s">
        <v>55</v>
      </c>
      <c r="D168" s="202" t="s">
        <v>249</v>
      </c>
      <c r="E168" s="202" t="s">
        <v>315</v>
      </c>
      <c r="F168" s="202">
        <v>83</v>
      </c>
      <c r="G168" s="202">
        <v>362</v>
      </c>
      <c r="H168" s="7">
        <f t="shared" si="7"/>
        <v>0.2292817679558011</v>
      </c>
    </row>
    <row r="169" spans="1:8">
      <c r="A169" s="297"/>
      <c r="B169" s="319"/>
      <c r="C169" s="207" t="s">
        <v>55</v>
      </c>
      <c r="D169" s="207" t="s">
        <v>249</v>
      </c>
      <c r="E169" s="207" t="s">
        <v>307</v>
      </c>
      <c r="F169" s="207">
        <v>221</v>
      </c>
      <c r="G169" s="207">
        <v>362</v>
      </c>
      <c r="H169" s="8">
        <f t="shared" si="7"/>
        <v>0.61049723756906082</v>
      </c>
    </row>
    <row r="170" spans="1:8">
      <c r="A170" s="297"/>
      <c r="B170" s="319"/>
      <c r="C170" s="207" t="s">
        <v>55</v>
      </c>
      <c r="D170" s="207" t="s">
        <v>249</v>
      </c>
      <c r="E170" s="207" t="s">
        <v>16</v>
      </c>
      <c r="F170" s="207">
        <v>222</v>
      </c>
      <c r="G170" s="207">
        <v>362</v>
      </c>
      <c r="H170" s="8">
        <f t="shared" si="7"/>
        <v>0.61325966850828728</v>
      </c>
    </row>
    <row r="171" spans="1:8" ht="15.75" thickBot="1">
      <c r="A171" s="297"/>
      <c r="B171" s="320"/>
      <c r="C171" s="203" t="s">
        <v>55</v>
      </c>
      <c r="D171" s="203" t="s">
        <v>249</v>
      </c>
      <c r="E171" s="203" t="s">
        <v>306</v>
      </c>
      <c r="F171" s="203">
        <v>322</v>
      </c>
      <c r="G171" s="203">
        <v>362</v>
      </c>
      <c r="H171" s="10">
        <f t="shared" si="7"/>
        <v>0.88950276243093918</v>
      </c>
    </row>
    <row r="172" spans="1:8">
      <c r="A172" s="297"/>
      <c r="B172" s="317" t="s">
        <v>88</v>
      </c>
      <c r="C172" s="188" t="s">
        <v>55</v>
      </c>
      <c r="D172" s="188" t="s">
        <v>250</v>
      </c>
      <c r="E172" s="188" t="s">
        <v>78</v>
      </c>
      <c r="F172" s="188">
        <v>56</v>
      </c>
      <c r="G172" s="188">
        <v>361</v>
      </c>
      <c r="H172" s="15">
        <f t="shared" si="7"/>
        <v>0.15512465373961218</v>
      </c>
    </row>
    <row r="173" spans="1:8">
      <c r="A173" s="297"/>
      <c r="B173" s="319"/>
      <c r="C173" s="190" t="s">
        <v>55</v>
      </c>
      <c r="D173" s="190" t="s">
        <v>250</v>
      </c>
      <c r="E173" s="190" t="s">
        <v>169</v>
      </c>
      <c r="F173" s="190">
        <v>123</v>
      </c>
      <c r="G173" s="190">
        <v>361</v>
      </c>
      <c r="H173" s="8">
        <f t="shared" si="7"/>
        <v>0.34072022160664822</v>
      </c>
    </row>
    <row r="174" spans="1:8">
      <c r="A174" s="297"/>
      <c r="B174" s="319"/>
      <c r="C174" s="190" t="s">
        <v>55</v>
      </c>
      <c r="D174" s="190" t="s">
        <v>250</v>
      </c>
      <c r="E174" s="190" t="s">
        <v>79</v>
      </c>
      <c r="F174" s="190">
        <v>193</v>
      </c>
      <c r="G174" s="190">
        <v>361</v>
      </c>
      <c r="H174" s="8">
        <f t="shared" si="7"/>
        <v>0.53462603878116344</v>
      </c>
    </row>
    <row r="175" spans="1:8">
      <c r="A175" s="297"/>
      <c r="B175" s="319"/>
      <c r="C175" s="190" t="s">
        <v>55</v>
      </c>
      <c r="D175" s="190" t="s">
        <v>250</v>
      </c>
      <c r="E175" s="190" t="s">
        <v>97</v>
      </c>
      <c r="F175" s="190">
        <v>198</v>
      </c>
      <c r="G175" s="190">
        <v>361</v>
      </c>
      <c r="H175" s="8">
        <f t="shared" si="7"/>
        <v>0.54847645429362879</v>
      </c>
    </row>
    <row r="176" spans="1:8">
      <c r="A176" s="297"/>
      <c r="B176" s="319"/>
      <c r="C176" s="190" t="s">
        <v>55</v>
      </c>
      <c r="D176" s="190" t="s">
        <v>250</v>
      </c>
      <c r="E176" s="190" t="s">
        <v>31</v>
      </c>
      <c r="F176" s="190">
        <v>238</v>
      </c>
      <c r="G176" s="190">
        <v>361</v>
      </c>
      <c r="H176" s="8">
        <f t="shared" si="7"/>
        <v>0.65927977839335183</v>
      </c>
    </row>
    <row r="177" spans="1:8" ht="15.75" thickBot="1">
      <c r="A177" s="298"/>
      <c r="B177" s="328"/>
      <c r="C177" s="206" t="s">
        <v>55</v>
      </c>
      <c r="D177" s="206" t="s">
        <v>250</v>
      </c>
      <c r="E177" s="206" t="s">
        <v>30</v>
      </c>
      <c r="F177" s="206">
        <v>295</v>
      </c>
      <c r="G177" s="206">
        <v>361</v>
      </c>
      <c r="H177" s="96">
        <f t="shared" si="7"/>
        <v>0.81717451523545703</v>
      </c>
    </row>
    <row r="178" spans="1:8" ht="15.75" thickBot="1">
      <c r="A178" s="204">
        <v>41902</v>
      </c>
      <c r="B178" s="208" t="s">
        <v>90</v>
      </c>
      <c r="C178" s="205" t="s">
        <v>360</v>
      </c>
      <c r="D178" s="205" t="s">
        <v>249</v>
      </c>
      <c r="E178" s="205" t="s">
        <v>97</v>
      </c>
      <c r="F178" s="205">
        <v>58</v>
      </c>
      <c r="G178" s="205">
        <v>560</v>
      </c>
      <c r="H178" s="103">
        <f t="shared" si="7"/>
        <v>0.10357142857142858</v>
      </c>
    </row>
    <row r="179" spans="1:8">
      <c r="A179" s="296">
        <v>41903</v>
      </c>
      <c r="B179" s="318" t="s">
        <v>149</v>
      </c>
      <c r="C179" s="202" t="s">
        <v>55</v>
      </c>
      <c r="D179" s="202" t="s">
        <v>249</v>
      </c>
      <c r="E179" s="202" t="s">
        <v>315</v>
      </c>
      <c r="F179" s="202">
        <v>35</v>
      </c>
      <c r="G179" s="202">
        <v>247</v>
      </c>
      <c r="H179" s="7">
        <f t="shared" si="7"/>
        <v>0.1417004048582996</v>
      </c>
    </row>
    <row r="180" spans="1:8">
      <c r="A180" s="297"/>
      <c r="B180" s="319"/>
      <c r="C180" s="207" t="s">
        <v>55</v>
      </c>
      <c r="D180" s="207" t="s">
        <v>249</v>
      </c>
      <c r="E180" s="207" t="s">
        <v>318</v>
      </c>
      <c r="F180" s="207">
        <v>61</v>
      </c>
      <c r="G180" s="207">
        <v>247</v>
      </c>
      <c r="H180" s="8">
        <f t="shared" si="7"/>
        <v>0.24696356275303644</v>
      </c>
    </row>
    <row r="181" spans="1:8">
      <c r="A181" s="297"/>
      <c r="B181" s="319"/>
      <c r="C181" s="207" t="s">
        <v>55</v>
      </c>
      <c r="D181" s="207" t="s">
        <v>249</v>
      </c>
      <c r="E181" s="207" t="s">
        <v>305</v>
      </c>
      <c r="F181" s="207">
        <v>81</v>
      </c>
      <c r="G181" s="207">
        <v>247</v>
      </c>
      <c r="H181" s="8">
        <f t="shared" si="7"/>
        <v>0.32793522267206476</v>
      </c>
    </row>
    <row r="182" spans="1:8" ht="15.75" thickBot="1">
      <c r="A182" s="297"/>
      <c r="B182" s="328"/>
      <c r="C182" s="206" t="s">
        <v>55</v>
      </c>
      <c r="D182" s="206" t="s">
        <v>249</v>
      </c>
      <c r="E182" s="206" t="s">
        <v>194</v>
      </c>
      <c r="F182" s="206">
        <v>221</v>
      </c>
      <c r="G182" s="206">
        <v>247</v>
      </c>
      <c r="H182" s="96">
        <f t="shared" si="7"/>
        <v>0.89473684210526316</v>
      </c>
    </row>
    <row r="183" spans="1:8" ht="15.75" thickBot="1">
      <c r="A183" s="297"/>
      <c r="B183" s="208" t="s">
        <v>149</v>
      </c>
      <c r="C183" s="205" t="s">
        <v>55</v>
      </c>
      <c r="D183" s="205" t="s">
        <v>250</v>
      </c>
      <c r="E183" s="205" t="s">
        <v>99</v>
      </c>
      <c r="F183" s="205">
        <v>121</v>
      </c>
      <c r="G183" s="205">
        <v>250</v>
      </c>
      <c r="H183" s="103">
        <f t="shared" si="7"/>
        <v>0.48399999999999999</v>
      </c>
    </row>
    <row r="184" spans="1:8" ht="15.75" thickBot="1">
      <c r="A184" s="297"/>
      <c r="B184" s="208" t="s">
        <v>90</v>
      </c>
      <c r="C184" s="205" t="s">
        <v>55</v>
      </c>
      <c r="D184" s="205" t="s">
        <v>250</v>
      </c>
      <c r="E184" s="205" t="s">
        <v>97</v>
      </c>
      <c r="F184" s="205">
        <v>147</v>
      </c>
      <c r="G184" s="205">
        <v>704</v>
      </c>
      <c r="H184" s="103">
        <f t="shared" si="7"/>
        <v>0.20880681818181818</v>
      </c>
    </row>
    <row r="185" spans="1:8" ht="15.75" thickBot="1">
      <c r="A185" s="297"/>
      <c r="B185" s="208" t="s">
        <v>362</v>
      </c>
      <c r="C185" s="205" t="s">
        <v>294</v>
      </c>
      <c r="D185" s="205">
        <v>13.7</v>
      </c>
      <c r="E185" s="205" t="s">
        <v>169</v>
      </c>
      <c r="F185" s="205">
        <v>82</v>
      </c>
      <c r="G185" s="205">
        <v>636</v>
      </c>
      <c r="H185" s="103">
        <f t="shared" si="7"/>
        <v>0.12893081761006289</v>
      </c>
    </row>
    <row r="186" spans="1:8">
      <c r="A186" s="297"/>
      <c r="B186" s="318" t="s">
        <v>273</v>
      </c>
      <c r="C186" s="202" t="s">
        <v>55</v>
      </c>
      <c r="D186" s="202" t="s">
        <v>252</v>
      </c>
      <c r="E186" s="202" t="s">
        <v>21</v>
      </c>
      <c r="F186" s="202">
        <v>47</v>
      </c>
      <c r="G186" s="202">
        <v>239</v>
      </c>
      <c r="H186" s="7">
        <f t="shared" si="7"/>
        <v>0.19665271966527198</v>
      </c>
    </row>
    <row r="187" spans="1:8">
      <c r="A187" s="297"/>
      <c r="B187" s="319"/>
      <c r="C187" s="207" t="s">
        <v>55</v>
      </c>
      <c r="D187" s="207" t="s">
        <v>252</v>
      </c>
      <c r="E187" s="207" t="s">
        <v>31</v>
      </c>
      <c r="F187" s="207">
        <v>148</v>
      </c>
      <c r="G187" s="207">
        <v>239</v>
      </c>
      <c r="H187" s="8">
        <f t="shared" si="7"/>
        <v>0.61924686192468614</v>
      </c>
    </row>
    <row r="188" spans="1:8">
      <c r="A188" s="297"/>
      <c r="B188" s="319"/>
      <c r="C188" s="207" t="s">
        <v>55</v>
      </c>
      <c r="D188" s="207" t="s">
        <v>252</v>
      </c>
      <c r="E188" s="207" t="s">
        <v>45</v>
      </c>
      <c r="F188" s="207">
        <v>153</v>
      </c>
      <c r="G188" s="207">
        <v>239</v>
      </c>
      <c r="H188" s="8">
        <f t="shared" si="7"/>
        <v>0.64016736401673635</v>
      </c>
    </row>
    <row r="189" spans="1:8">
      <c r="A189" s="297"/>
      <c r="B189" s="319"/>
      <c r="C189" s="207" t="s">
        <v>55</v>
      </c>
      <c r="D189" s="207" t="s">
        <v>252</v>
      </c>
      <c r="E189" s="207" t="s">
        <v>79</v>
      </c>
      <c r="F189" s="207">
        <v>162</v>
      </c>
      <c r="G189" s="207">
        <v>239</v>
      </c>
      <c r="H189" s="8">
        <f t="shared" si="7"/>
        <v>0.67782426778242677</v>
      </c>
    </row>
    <row r="190" spans="1:8">
      <c r="A190" s="297"/>
      <c r="B190" s="319"/>
      <c r="C190" s="207" t="s">
        <v>55</v>
      </c>
      <c r="D190" s="207" t="s">
        <v>252</v>
      </c>
      <c r="E190" s="207" t="s">
        <v>29</v>
      </c>
      <c r="F190" s="207">
        <v>193</v>
      </c>
      <c r="G190" s="207">
        <v>239</v>
      </c>
      <c r="H190" s="8">
        <f t="shared" si="7"/>
        <v>0.80753138075313813</v>
      </c>
    </row>
    <row r="191" spans="1:8">
      <c r="A191" s="297"/>
      <c r="B191" s="328"/>
      <c r="C191" s="212" t="s">
        <v>55</v>
      </c>
      <c r="D191" s="212" t="s">
        <v>252</v>
      </c>
      <c r="E191" s="212" t="s">
        <v>70</v>
      </c>
      <c r="F191" s="212">
        <v>199</v>
      </c>
      <c r="G191" s="212">
        <v>239</v>
      </c>
      <c r="H191" s="96">
        <f t="shared" si="7"/>
        <v>0.83263598326359833</v>
      </c>
    </row>
    <row r="192" spans="1:8">
      <c r="A192" s="354">
        <v>41910</v>
      </c>
      <c r="B192" s="319" t="s">
        <v>276</v>
      </c>
      <c r="C192" s="211" t="s">
        <v>295</v>
      </c>
      <c r="D192" s="211" t="s">
        <v>250</v>
      </c>
      <c r="E192" s="211" t="s">
        <v>363</v>
      </c>
      <c r="F192" s="211">
        <v>36</v>
      </c>
      <c r="G192" s="211">
        <v>134</v>
      </c>
      <c r="H192" s="215">
        <f t="shared" si="7"/>
        <v>0.26865671641791045</v>
      </c>
    </row>
    <row r="193" spans="1:8">
      <c r="A193" s="354"/>
      <c r="B193" s="319"/>
      <c r="C193" s="211" t="s">
        <v>295</v>
      </c>
      <c r="D193" s="211" t="s">
        <v>250</v>
      </c>
      <c r="E193" s="211" t="s">
        <v>364</v>
      </c>
      <c r="F193" s="211">
        <v>47</v>
      </c>
      <c r="G193" s="211">
        <v>134</v>
      </c>
      <c r="H193" s="215">
        <f t="shared" si="7"/>
        <v>0.35074626865671643</v>
      </c>
    </row>
    <row r="194" spans="1:8">
      <c r="A194" s="354"/>
      <c r="B194" s="319"/>
      <c r="C194" s="211" t="s">
        <v>295</v>
      </c>
      <c r="D194" s="211" t="s">
        <v>250</v>
      </c>
      <c r="E194" s="211" t="s">
        <v>365</v>
      </c>
      <c r="F194" s="211">
        <v>64</v>
      </c>
      <c r="G194" s="211">
        <v>134</v>
      </c>
      <c r="H194" s="215">
        <f t="shared" ref="H194:H197" si="8">F194/G194</f>
        <v>0.47761194029850745</v>
      </c>
    </row>
    <row r="195" spans="1:8">
      <c r="A195" s="354"/>
      <c r="B195" s="319"/>
      <c r="C195" s="211" t="s">
        <v>295</v>
      </c>
      <c r="D195" s="211" t="s">
        <v>250</v>
      </c>
      <c r="E195" s="211" t="s">
        <v>366</v>
      </c>
      <c r="F195" s="211">
        <v>77</v>
      </c>
      <c r="G195" s="211">
        <v>134</v>
      </c>
      <c r="H195" s="215">
        <f t="shared" si="8"/>
        <v>0.57462686567164178</v>
      </c>
    </row>
    <row r="196" spans="1:8">
      <c r="A196" s="354"/>
      <c r="B196" s="319"/>
      <c r="C196" s="211" t="s">
        <v>295</v>
      </c>
      <c r="D196" s="211" t="s">
        <v>250</v>
      </c>
      <c r="E196" s="211" t="s">
        <v>367</v>
      </c>
      <c r="F196" s="211">
        <v>83</v>
      </c>
      <c r="G196" s="211">
        <v>134</v>
      </c>
      <c r="H196" s="215">
        <f t="shared" si="8"/>
        <v>0.61940298507462688</v>
      </c>
    </row>
    <row r="197" spans="1:8">
      <c r="A197" s="354"/>
      <c r="B197" s="319"/>
      <c r="C197" s="211" t="s">
        <v>295</v>
      </c>
      <c r="D197" s="211" t="s">
        <v>250</v>
      </c>
      <c r="E197" s="211" t="s">
        <v>368</v>
      </c>
      <c r="F197" s="211">
        <v>117</v>
      </c>
      <c r="G197" s="211">
        <v>134</v>
      </c>
      <c r="H197" s="215">
        <f t="shared" si="8"/>
        <v>0.87313432835820892</v>
      </c>
    </row>
  </sheetData>
  <mergeCells count="77">
    <mergeCell ref="B192:B197"/>
    <mergeCell ref="A192:A197"/>
    <mergeCell ref="B179:B182"/>
    <mergeCell ref="B186:B191"/>
    <mergeCell ref="B82:B85"/>
    <mergeCell ref="B127:B135"/>
    <mergeCell ref="A111:A113"/>
    <mergeCell ref="B111:B113"/>
    <mergeCell ref="B152:B159"/>
    <mergeCell ref="A145:A146"/>
    <mergeCell ref="B145:B146"/>
    <mergeCell ref="A141:A144"/>
    <mergeCell ref="B141:B144"/>
    <mergeCell ref="B164:B167"/>
    <mergeCell ref="B172:B177"/>
    <mergeCell ref="A148:A149"/>
    <mergeCell ref="I137:I138"/>
    <mergeCell ref="I139:I140"/>
    <mergeCell ref="A59:A61"/>
    <mergeCell ref="A122:A126"/>
    <mergeCell ref="B122:B126"/>
    <mergeCell ref="B114:B116"/>
    <mergeCell ref="B118:B120"/>
    <mergeCell ref="B93:B95"/>
    <mergeCell ref="A137:A140"/>
    <mergeCell ref="B137:B140"/>
    <mergeCell ref="A127:A135"/>
    <mergeCell ref="B69:B73"/>
    <mergeCell ref="A69:A73"/>
    <mergeCell ref="B66:B67"/>
    <mergeCell ref="B77:B79"/>
    <mergeCell ref="B80:B81"/>
    <mergeCell ref="B26:B29"/>
    <mergeCell ref="B30:B33"/>
    <mergeCell ref="A30:A33"/>
    <mergeCell ref="A44:A50"/>
    <mergeCell ref="A62:A63"/>
    <mergeCell ref="A53:A57"/>
    <mergeCell ref="A35:A40"/>
    <mergeCell ref="B35:B40"/>
    <mergeCell ref="B44:B50"/>
    <mergeCell ref="B59:B61"/>
    <mergeCell ref="B53:B55"/>
    <mergeCell ref="B56:B57"/>
    <mergeCell ref="A42:A43"/>
    <mergeCell ref="A1:H1"/>
    <mergeCell ref="A13:A16"/>
    <mergeCell ref="B13:B16"/>
    <mergeCell ref="A17:A23"/>
    <mergeCell ref="B17:B23"/>
    <mergeCell ref="B8:B9"/>
    <mergeCell ref="B148:B149"/>
    <mergeCell ref="B160:B163"/>
    <mergeCell ref="B168:B171"/>
    <mergeCell ref="A164:A167"/>
    <mergeCell ref="A51:A52"/>
    <mergeCell ref="A64:A65"/>
    <mergeCell ref="A105:A110"/>
    <mergeCell ref="B105:B110"/>
    <mergeCell ref="B97:B103"/>
    <mergeCell ref="B88:B89"/>
    <mergeCell ref="B90:B92"/>
    <mergeCell ref="A93:A95"/>
    <mergeCell ref="A97:A104"/>
    <mergeCell ref="A87:A92"/>
    <mergeCell ref="A80:A85"/>
    <mergeCell ref="B64:B65"/>
    <mergeCell ref="A24:A25"/>
    <mergeCell ref="A8:A12"/>
    <mergeCell ref="A179:A191"/>
    <mergeCell ref="A168:A177"/>
    <mergeCell ref="A152:A163"/>
    <mergeCell ref="A150:A151"/>
    <mergeCell ref="A114:A120"/>
    <mergeCell ref="A26:A29"/>
    <mergeCell ref="A75:A79"/>
    <mergeCell ref="A66:A68"/>
  </mergeCells>
  <phoneticPr fontId="6" type="noConversion"/>
  <conditionalFormatting sqref="D141:D143 C103:D103 C108:D108 C20:D45 C11:C21 D11:D20 C4:D18 C68:D68 D46:D123 C122:D141 C46:C146">
    <cfRule type="containsText" dxfId="32" priority="226" stopIfTrue="1" operator="containsText" text="Duathlon">
      <formula>NOT(ISERROR(SEARCH("Duathlon",C4)))</formula>
    </cfRule>
    <cfRule type="containsText" dxfId="31" priority="227" stopIfTrue="1" operator="containsText" text="Triathlon">
      <formula>NOT(ISERROR(SEARCH("Triathlon",C4)))</formula>
    </cfRule>
    <cfRule type="containsText" dxfId="30" priority="228" stopIfTrue="1" operator="containsText" text="Trail">
      <formula>NOT(ISERROR(SEARCH("Trail",C4)))</formula>
    </cfRule>
  </conditionalFormatting>
  <conditionalFormatting sqref="H4:H197">
    <cfRule type="cellIs" dxfId="29" priority="225" stopIfTrue="1" operator="lessThan">
      <formula>0.2</formula>
    </cfRule>
  </conditionalFormatting>
  <conditionalFormatting sqref="C147">
    <cfRule type="containsText" dxfId="28" priority="19" stopIfTrue="1" operator="containsText" text="Duathlon">
      <formula>NOT(ISERROR(SEARCH("Duathlon",C147)))</formula>
    </cfRule>
    <cfRule type="containsText" dxfId="27" priority="20" stopIfTrue="1" operator="containsText" text="Triathlon">
      <formula>NOT(ISERROR(SEARCH("Triathlon",C147)))</formula>
    </cfRule>
    <cfRule type="containsText" dxfId="26" priority="21" stopIfTrue="1" operator="containsText" text="Trail">
      <formula>NOT(ISERROR(SEARCH("Trail",C147)))</formula>
    </cfRule>
  </conditionalFormatting>
  <conditionalFormatting sqref="C148:C150">
    <cfRule type="containsText" dxfId="25" priority="16" stopIfTrue="1" operator="containsText" text="Duathlon">
      <formula>NOT(ISERROR(SEARCH("Duathlon",C148)))</formula>
    </cfRule>
    <cfRule type="containsText" dxfId="24" priority="17" stopIfTrue="1" operator="containsText" text="Triathlon">
      <formula>NOT(ISERROR(SEARCH("Triathlon",C148)))</formula>
    </cfRule>
    <cfRule type="containsText" dxfId="23" priority="18" stopIfTrue="1" operator="containsText" text="Trail">
      <formula>NOT(ISERROR(SEARCH("Trail",C148)))</formula>
    </cfRule>
  </conditionalFormatting>
  <conditionalFormatting sqref="C151">
    <cfRule type="containsText" dxfId="22" priority="13" stopIfTrue="1" operator="containsText" text="Duathlon">
      <formula>NOT(ISERROR(SEARCH("Duathlon",C151)))</formula>
    </cfRule>
    <cfRule type="containsText" dxfId="21" priority="14" stopIfTrue="1" operator="containsText" text="Triathlon">
      <formula>NOT(ISERROR(SEARCH("Triathlon",C151)))</formula>
    </cfRule>
    <cfRule type="containsText" dxfId="20" priority="15" stopIfTrue="1" operator="containsText" text="Trail">
      <formula>NOT(ISERROR(SEARCH("Trail",C151)))</formula>
    </cfRule>
  </conditionalFormatting>
  <conditionalFormatting sqref="C152:C163">
    <cfRule type="containsText" dxfId="19" priority="10" stopIfTrue="1" operator="containsText" text="Duathlon">
      <formula>NOT(ISERROR(SEARCH("Duathlon",C152)))</formula>
    </cfRule>
    <cfRule type="containsText" dxfId="18" priority="11" stopIfTrue="1" operator="containsText" text="Triathlon">
      <formula>NOT(ISERROR(SEARCH("Triathlon",C152)))</formula>
    </cfRule>
    <cfRule type="containsText" dxfId="17" priority="12" stopIfTrue="1" operator="containsText" text="Trail">
      <formula>NOT(ISERROR(SEARCH("Trail",C152)))</formula>
    </cfRule>
  </conditionalFormatting>
  <conditionalFormatting sqref="C168:C177">
    <cfRule type="containsText" dxfId="16" priority="7" stopIfTrue="1" operator="containsText" text="Duathlon">
      <formula>NOT(ISERROR(SEARCH("Duathlon",C168)))</formula>
    </cfRule>
    <cfRule type="containsText" dxfId="15" priority="8" stopIfTrue="1" operator="containsText" text="Triathlon">
      <formula>NOT(ISERROR(SEARCH("Triathlon",C168)))</formula>
    </cfRule>
    <cfRule type="containsText" dxfId="14" priority="9" stopIfTrue="1" operator="containsText" text="Trail">
      <formula>NOT(ISERROR(SEARCH("Trail",C168)))</formula>
    </cfRule>
  </conditionalFormatting>
  <conditionalFormatting sqref="C179:C191">
    <cfRule type="containsText" dxfId="13" priority="4" stopIfTrue="1" operator="containsText" text="Duathlon">
      <formula>NOT(ISERROR(SEARCH("Duathlon",C179)))</formula>
    </cfRule>
    <cfRule type="containsText" dxfId="12" priority="5" stopIfTrue="1" operator="containsText" text="Triathlon">
      <formula>NOT(ISERROR(SEARCH("Triathlon",C179)))</formula>
    </cfRule>
    <cfRule type="containsText" dxfId="11" priority="6" stopIfTrue="1" operator="containsText" text="Trail">
      <formula>NOT(ISERROR(SEARCH("Trail",C179)))</formula>
    </cfRule>
  </conditionalFormatting>
  <conditionalFormatting sqref="C192:C197">
    <cfRule type="containsText" dxfId="10" priority="1" stopIfTrue="1" operator="containsText" text="Duathlon">
      <formula>NOT(ISERROR(SEARCH("Duathlon",C192)))</formula>
    </cfRule>
    <cfRule type="containsText" dxfId="9" priority="2" stopIfTrue="1" operator="containsText" text="Triathlon">
      <formula>NOT(ISERROR(SEARCH("Triathlon",C192)))</formula>
    </cfRule>
    <cfRule type="containsText" dxfId="8" priority="3" stopIfTrue="1" operator="containsText" text="Trail">
      <formula>NOT(ISERROR(SEARCH("Trail",C192)))</formula>
    </cfRule>
  </conditionalFormatting>
  <pageMargins left="0.68" right="0.16" top="0.12" bottom="0.19" header="0.12" footer="0.12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4"/>
  <sheetViews>
    <sheetView tabSelected="1" topLeftCell="A31" zoomScale="115" zoomScaleNormal="115" workbookViewId="0">
      <selection activeCell="C61" sqref="C61"/>
    </sheetView>
  </sheetViews>
  <sheetFormatPr baseColWidth="10" defaultRowHeight="15"/>
  <cols>
    <col min="1" max="1" width="11.5703125" style="1" customWidth="1"/>
    <col min="2" max="2" width="15.7109375" style="46" bestFit="1" customWidth="1"/>
    <col min="3" max="3" width="18" style="1" customWidth="1"/>
    <col min="4" max="4" width="11.28515625" style="1" bestFit="1" customWidth="1"/>
    <col min="5" max="5" width="8.140625" style="1" bestFit="1" customWidth="1"/>
    <col min="6" max="6" width="49.85546875" style="1" bestFit="1" customWidth="1"/>
    <col min="7" max="7" width="6" style="1" bestFit="1" customWidth="1"/>
    <col min="8" max="8" width="11.42578125" style="1"/>
    <col min="9" max="9" width="7.7109375" style="1" bestFit="1" customWidth="1"/>
    <col min="10" max="10" width="15.5703125" style="1" customWidth="1"/>
    <col min="11" max="11" width="14.7109375" style="1" bestFit="1" customWidth="1"/>
    <col min="12" max="12" width="15.5703125" style="1" bestFit="1" customWidth="1"/>
    <col min="13" max="16384" width="11.42578125" style="1"/>
  </cols>
  <sheetData>
    <row r="1" spans="1:13" ht="23.25">
      <c r="A1" s="352" t="s">
        <v>445</v>
      </c>
      <c r="B1" s="352"/>
      <c r="C1" s="352"/>
      <c r="D1" s="352"/>
      <c r="E1" s="352"/>
      <c r="F1" s="352"/>
      <c r="G1" s="352"/>
      <c r="H1" s="352"/>
      <c r="I1" s="352"/>
      <c r="M1" s="1">
        <v>2014</v>
      </c>
    </row>
    <row r="2" spans="1:13" ht="15.75" thickBot="1">
      <c r="A2" s="223"/>
      <c r="I2" s="3"/>
      <c r="L2" s="1" t="s">
        <v>55</v>
      </c>
      <c r="M2" s="1">
        <f t="shared" ref="M2:M10" si="0">COUNTIF($C$4:$D$60,L2)</f>
        <v>0</v>
      </c>
    </row>
    <row r="3" spans="1:13" ht="30.75" thickBot="1">
      <c r="A3" s="79" t="s">
        <v>1</v>
      </c>
      <c r="B3" s="80" t="s">
        <v>3</v>
      </c>
      <c r="C3" s="81" t="s">
        <v>2</v>
      </c>
      <c r="D3" s="81" t="s">
        <v>14</v>
      </c>
      <c r="E3" s="278" t="s">
        <v>469</v>
      </c>
      <c r="F3" s="81" t="s">
        <v>4</v>
      </c>
      <c r="G3" s="81" t="s">
        <v>5</v>
      </c>
      <c r="H3" s="81" t="s">
        <v>136</v>
      </c>
      <c r="I3" s="82" t="s">
        <v>34</v>
      </c>
      <c r="L3" s="1" t="s">
        <v>37</v>
      </c>
      <c r="M3" s="1">
        <f t="shared" si="0"/>
        <v>0</v>
      </c>
    </row>
    <row r="4" spans="1:13" ht="15.75" thickBot="1">
      <c r="A4" s="233">
        <v>41917</v>
      </c>
      <c r="B4" s="236" t="s">
        <v>35</v>
      </c>
      <c r="C4" s="235" t="s">
        <v>294</v>
      </c>
      <c r="D4" s="235">
        <v>10</v>
      </c>
      <c r="E4" s="263"/>
      <c r="F4" s="235" t="s">
        <v>169</v>
      </c>
      <c r="G4" s="235">
        <v>40</v>
      </c>
      <c r="H4" s="235">
        <v>85</v>
      </c>
      <c r="I4" s="103">
        <f>G4/H4</f>
        <v>0.47058823529411764</v>
      </c>
      <c r="L4" s="1" t="s">
        <v>293</v>
      </c>
      <c r="M4" s="1">
        <f t="shared" si="0"/>
        <v>0</v>
      </c>
    </row>
    <row r="5" spans="1:13" ht="15.75" thickBot="1">
      <c r="A5" s="24">
        <v>41923</v>
      </c>
      <c r="B5" s="53" t="s">
        <v>248</v>
      </c>
      <c r="C5" s="25" t="s">
        <v>294</v>
      </c>
      <c r="D5" s="25">
        <v>10</v>
      </c>
      <c r="E5" s="25"/>
      <c r="F5" s="25" t="s">
        <v>99</v>
      </c>
      <c r="G5" s="25">
        <v>2406</v>
      </c>
      <c r="H5" s="25">
        <v>7045</v>
      </c>
      <c r="I5" s="103">
        <f t="shared" ref="I5:I25" si="1">G5/H5</f>
        <v>0.34151880766501064</v>
      </c>
      <c r="L5" s="1" t="s">
        <v>172</v>
      </c>
      <c r="M5" s="1">
        <f t="shared" si="0"/>
        <v>13</v>
      </c>
    </row>
    <row r="6" spans="1:13" ht="15.75" thickBot="1">
      <c r="A6" s="234">
        <v>41931</v>
      </c>
      <c r="B6" s="237" t="s">
        <v>159</v>
      </c>
      <c r="C6" s="232" t="s">
        <v>294</v>
      </c>
      <c r="D6" s="232">
        <v>10</v>
      </c>
      <c r="E6" s="262"/>
      <c r="F6" s="232" t="s">
        <v>446</v>
      </c>
      <c r="G6" s="232">
        <v>387</v>
      </c>
      <c r="H6" s="232">
        <v>1329</v>
      </c>
      <c r="I6" s="103">
        <f t="shared" si="1"/>
        <v>0.29119638826185101</v>
      </c>
      <c r="L6" s="1" t="s">
        <v>288</v>
      </c>
      <c r="M6" s="1">
        <f t="shared" si="0"/>
        <v>0</v>
      </c>
    </row>
    <row r="7" spans="1:13" ht="15.75" thickBot="1">
      <c r="A7" s="24">
        <v>41937</v>
      </c>
      <c r="B7" s="53" t="s">
        <v>248</v>
      </c>
      <c r="C7" s="25" t="s">
        <v>294</v>
      </c>
      <c r="D7" s="25">
        <v>10</v>
      </c>
      <c r="E7" s="25"/>
      <c r="F7" s="25" t="s">
        <v>99</v>
      </c>
      <c r="G7" s="25">
        <v>53</v>
      </c>
      <c r="H7" s="25">
        <v>535</v>
      </c>
      <c r="I7" s="103">
        <f t="shared" si="1"/>
        <v>9.9065420560747658E-2</v>
      </c>
      <c r="J7" s="241" t="s">
        <v>449</v>
      </c>
      <c r="L7" s="1" t="s">
        <v>13</v>
      </c>
      <c r="M7" s="1">
        <f t="shared" si="0"/>
        <v>30</v>
      </c>
    </row>
    <row r="8" spans="1:13" ht="15.75" thickBot="1">
      <c r="A8" s="234">
        <v>41945</v>
      </c>
      <c r="B8" s="237" t="s">
        <v>447</v>
      </c>
      <c r="C8" s="232" t="s">
        <v>13</v>
      </c>
      <c r="D8" s="232">
        <v>10.8</v>
      </c>
      <c r="E8" s="262"/>
      <c r="F8" s="232" t="s">
        <v>16</v>
      </c>
      <c r="G8" s="232">
        <v>38</v>
      </c>
      <c r="H8" s="232">
        <v>259</v>
      </c>
      <c r="I8" s="103">
        <f t="shared" si="1"/>
        <v>0.14671814671814673</v>
      </c>
      <c r="L8" s="1" t="s">
        <v>294</v>
      </c>
      <c r="M8" s="1">
        <f t="shared" si="0"/>
        <v>10</v>
      </c>
    </row>
    <row r="9" spans="1:13" ht="15.75" thickBot="1">
      <c r="A9" s="239">
        <v>41945</v>
      </c>
      <c r="B9" s="240" t="s">
        <v>160</v>
      </c>
      <c r="C9" s="238" t="s">
        <v>294</v>
      </c>
      <c r="D9" s="238">
        <v>10</v>
      </c>
      <c r="E9" s="263"/>
      <c r="F9" s="238" t="s">
        <v>22</v>
      </c>
      <c r="G9" s="238">
        <v>1562</v>
      </c>
      <c r="H9" s="238">
        <v>4238</v>
      </c>
      <c r="I9" s="103">
        <f t="shared" si="1"/>
        <v>0.36857008022652193</v>
      </c>
      <c r="L9" s="1" t="s">
        <v>209</v>
      </c>
      <c r="M9" s="1">
        <f t="shared" si="0"/>
        <v>0</v>
      </c>
    </row>
    <row r="10" spans="1:13" ht="15.75" thickBot="1">
      <c r="A10" s="296">
        <v>41945</v>
      </c>
      <c r="B10" s="311" t="s">
        <v>160</v>
      </c>
      <c r="C10" s="25" t="s">
        <v>294</v>
      </c>
      <c r="D10" s="25">
        <v>21.1</v>
      </c>
      <c r="E10" s="25"/>
      <c r="F10" s="25" t="s">
        <v>450</v>
      </c>
      <c r="G10" s="25">
        <v>336</v>
      </c>
      <c r="H10" s="25">
        <v>2478</v>
      </c>
      <c r="I10" s="26">
        <f t="shared" si="1"/>
        <v>0.13559322033898305</v>
      </c>
      <c r="L10" s="1" t="s">
        <v>295</v>
      </c>
      <c r="M10" s="1">
        <f t="shared" si="0"/>
        <v>0</v>
      </c>
    </row>
    <row r="11" spans="1:13" ht="15.75" thickBot="1">
      <c r="A11" s="298"/>
      <c r="B11" s="313"/>
      <c r="C11" s="25" t="s">
        <v>294</v>
      </c>
      <c r="D11" s="25">
        <v>21.1</v>
      </c>
      <c r="E11" s="25"/>
      <c r="F11" s="25" t="s">
        <v>466</v>
      </c>
      <c r="G11" s="25">
        <v>840</v>
      </c>
      <c r="H11" s="25">
        <v>2478</v>
      </c>
      <c r="I11" s="26">
        <f t="shared" si="1"/>
        <v>0.33898305084745761</v>
      </c>
      <c r="L11" s="1" t="s">
        <v>296</v>
      </c>
      <c r="M11" s="1">
        <f>COUNTIF($C$4:$D$60,L11)</f>
        <v>0</v>
      </c>
    </row>
    <row r="12" spans="1:13" ht="15.75" thickBot="1">
      <c r="A12" s="24">
        <v>41952</v>
      </c>
      <c r="B12" s="53" t="s">
        <v>270</v>
      </c>
      <c r="C12" s="25" t="s">
        <v>294</v>
      </c>
      <c r="D12" s="25">
        <v>42.2</v>
      </c>
      <c r="E12" s="25"/>
      <c r="F12" s="25" t="s">
        <v>451</v>
      </c>
      <c r="G12" s="25">
        <v>3286</v>
      </c>
      <c r="H12" s="25">
        <v>6821</v>
      </c>
      <c r="I12" s="26">
        <f t="shared" si="1"/>
        <v>0.481747544348336</v>
      </c>
    </row>
    <row r="13" spans="1:13">
      <c r="A13" s="296">
        <v>41954</v>
      </c>
      <c r="B13" s="318" t="s">
        <v>7</v>
      </c>
      <c r="C13" s="242" t="s">
        <v>172</v>
      </c>
      <c r="D13" s="242">
        <v>15</v>
      </c>
      <c r="E13" s="260"/>
      <c r="F13" s="242" t="s">
        <v>453</v>
      </c>
      <c r="G13" s="242">
        <v>19</v>
      </c>
      <c r="H13" s="242">
        <v>63</v>
      </c>
      <c r="I13" s="7">
        <f t="shared" si="1"/>
        <v>0.30158730158730157</v>
      </c>
    </row>
    <row r="14" spans="1:13">
      <c r="A14" s="333"/>
      <c r="B14" s="319"/>
      <c r="C14" s="243" t="s">
        <v>172</v>
      </c>
      <c r="D14" s="243">
        <v>15</v>
      </c>
      <c r="E14" s="265"/>
      <c r="F14" s="243" t="s">
        <v>302</v>
      </c>
      <c r="G14" s="243">
        <v>34</v>
      </c>
      <c r="H14" s="243">
        <v>63</v>
      </c>
      <c r="I14" s="8">
        <f t="shared" si="1"/>
        <v>0.53968253968253965</v>
      </c>
    </row>
    <row r="15" spans="1:13">
      <c r="A15" s="333"/>
      <c r="B15" s="319"/>
      <c r="C15" s="243" t="s">
        <v>172</v>
      </c>
      <c r="D15" s="243">
        <v>15</v>
      </c>
      <c r="E15" s="265"/>
      <c r="F15" s="243" t="s">
        <v>454</v>
      </c>
      <c r="G15" s="243">
        <v>36</v>
      </c>
      <c r="H15" s="243">
        <v>63</v>
      </c>
      <c r="I15" s="8">
        <f t="shared" si="1"/>
        <v>0.5714285714285714</v>
      </c>
    </row>
    <row r="16" spans="1:13">
      <c r="A16" s="333"/>
      <c r="B16" s="319"/>
      <c r="C16" s="243" t="s">
        <v>172</v>
      </c>
      <c r="D16" s="243">
        <v>15</v>
      </c>
      <c r="E16" s="265"/>
      <c r="F16" s="243" t="s">
        <v>456</v>
      </c>
      <c r="G16" s="243">
        <v>43</v>
      </c>
      <c r="H16" s="243">
        <v>63</v>
      </c>
      <c r="I16" s="8">
        <f t="shared" si="1"/>
        <v>0.68253968253968256</v>
      </c>
    </row>
    <row r="17" spans="1:14">
      <c r="A17" s="333"/>
      <c r="B17" s="319"/>
      <c r="C17" s="243" t="s">
        <v>172</v>
      </c>
      <c r="D17" s="243">
        <v>15</v>
      </c>
      <c r="E17" s="265"/>
      <c r="F17" s="243" t="s">
        <v>319</v>
      </c>
      <c r="G17" s="243">
        <v>47</v>
      </c>
      <c r="H17" s="243">
        <v>63</v>
      </c>
      <c r="I17" s="8">
        <f t="shared" si="1"/>
        <v>0.74603174603174605</v>
      </c>
    </row>
    <row r="18" spans="1:14" ht="15.75" thickBot="1">
      <c r="A18" s="334"/>
      <c r="B18" s="320"/>
      <c r="C18" s="244" t="s">
        <v>172</v>
      </c>
      <c r="D18" s="244">
        <v>15</v>
      </c>
      <c r="E18" s="261"/>
      <c r="F18" s="244" t="s">
        <v>455</v>
      </c>
      <c r="G18" s="244">
        <v>55</v>
      </c>
      <c r="H18" s="244">
        <v>63</v>
      </c>
      <c r="I18" s="10">
        <f t="shared" si="1"/>
        <v>0.87301587301587302</v>
      </c>
      <c r="L18" s="73"/>
    </row>
    <row r="19" spans="1:14" ht="15.75" thickBot="1">
      <c r="A19" s="248">
        <v>41969</v>
      </c>
      <c r="B19" s="249" t="s">
        <v>459</v>
      </c>
      <c r="C19" s="247" t="s">
        <v>13</v>
      </c>
      <c r="D19" s="247">
        <v>8</v>
      </c>
      <c r="E19" s="262"/>
      <c r="F19" s="247" t="s">
        <v>22</v>
      </c>
      <c r="G19" s="247">
        <v>77</v>
      </c>
      <c r="H19" s="247">
        <v>273</v>
      </c>
      <c r="I19" s="21">
        <f t="shared" si="1"/>
        <v>0.28205128205128205</v>
      </c>
      <c r="L19" s="73"/>
    </row>
    <row r="20" spans="1:14">
      <c r="A20" s="306">
        <v>41966</v>
      </c>
      <c r="B20" s="318" t="s">
        <v>98</v>
      </c>
      <c r="C20" s="242" t="s">
        <v>13</v>
      </c>
      <c r="D20" s="242">
        <v>9.8000000000000007</v>
      </c>
      <c r="E20" s="260"/>
      <c r="F20" s="242" t="s">
        <v>452</v>
      </c>
      <c r="G20" s="242">
        <v>34</v>
      </c>
      <c r="H20" s="242">
        <v>336</v>
      </c>
      <c r="I20" s="7">
        <f t="shared" si="1"/>
        <v>0.10119047619047619</v>
      </c>
      <c r="L20" s="73"/>
    </row>
    <row r="21" spans="1:14">
      <c r="A21" s="304"/>
      <c r="B21" s="319"/>
      <c r="C21" s="243" t="s">
        <v>13</v>
      </c>
      <c r="D21" s="243">
        <v>9.8000000000000007</v>
      </c>
      <c r="E21" s="265"/>
      <c r="F21" s="243" t="s">
        <v>97</v>
      </c>
      <c r="G21" s="243">
        <v>46</v>
      </c>
      <c r="H21" s="243">
        <v>336</v>
      </c>
      <c r="I21" s="8">
        <f t="shared" si="1"/>
        <v>0.13690476190476192</v>
      </c>
      <c r="L21" s="73"/>
    </row>
    <row r="22" spans="1:14">
      <c r="A22" s="304"/>
      <c r="B22" s="319"/>
      <c r="C22" s="243" t="s">
        <v>13</v>
      </c>
      <c r="D22" s="243">
        <v>9.8000000000000007</v>
      </c>
      <c r="E22" s="265"/>
      <c r="F22" s="243" t="s">
        <v>458</v>
      </c>
      <c r="G22" s="243">
        <v>59</v>
      </c>
      <c r="H22" s="243">
        <v>336</v>
      </c>
      <c r="I22" s="8">
        <f t="shared" si="1"/>
        <v>0.17559523809523808</v>
      </c>
      <c r="L22" s="73"/>
    </row>
    <row r="23" spans="1:14">
      <c r="A23" s="304"/>
      <c r="B23" s="319"/>
      <c r="C23" s="243" t="s">
        <v>13</v>
      </c>
      <c r="D23" s="243">
        <v>9.8000000000000007</v>
      </c>
      <c r="E23" s="265"/>
      <c r="F23" s="243" t="s">
        <v>307</v>
      </c>
      <c r="G23" s="243">
        <v>112</v>
      </c>
      <c r="H23" s="243">
        <v>336</v>
      </c>
      <c r="I23" s="8">
        <f t="shared" si="1"/>
        <v>0.33333333333333331</v>
      </c>
      <c r="L23" s="73"/>
    </row>
    <row r="24" spans="1:14">
      <c r="A24" s="304"/>
      <c r="B24" s="319"/>
      <c r="C24" s="243" t="s">
        <v>13</v>
      </c>
      <c r="D24" s="243">
        <v>9.8000000000000007</v>
      </c>
      <c r="E24" s="265"/>
      <c r="F24" s="243" t="s">
        <v>70</v>
      </c>
      <c r="G24" s="243">
        <v>198</v>
      </c>
      <c r="H24" s="243">
        <v>336</v>
      </c>
      <c r="I24" s="8">
        <f t="shared" si="1"/>
        <v>0.5892857142857143</v>
      </c>
      <c r="L24" s="73"/>
    </row>
    <row r="25" spans="1:14" ht="15.75" thickBot="1">
      <c r="A25" s="307"/>
      <c r="B25" s="320"/>
      <c r="C25" s="244" t="s">
        <v>13</v>
      </c>
      <c r="D25" s="244">
        <v>9.8000000000000007</v>
      </c>
      <c r="E25" s="261"/>
      <c r="F25" s="246" t="s">
        <v>451</v>
      </c>
      <c r="G25" s="244">
        <v>327</v>
      </c>
      <c r="H25" s="244">
        <v>336</v>
      </c>
      <c r="I25" s="10">
        <f t="shared" si="1"/>
        <v>0.9732142857142857</v>
      </c>
      <c r="L25" s="73"/>
    </row>
    <row r="26" spans="1:14">
      <c r="A26" s="306">
        <v>41966</v>
      </c>
      <c r="B26" s="318" t="s">
        <v>98</v>
      </c>
      <c r="C26" s="242" t="s">
        <v>13</v>
      </c>
      <c r="D26" s="242">
        <v>16</v>
      </c>
      <c r="E26" s="260"/>
      <c r="F26" s="242" t="s">
        <v>169</v>
      </c>
      <c r="G26" s="242">
        <v>42</v>
      </c>
      <c r="H26" s="242">
        <v>468</v>
      </c>
      <c r="I26" s="7">
        <f t="shared" ref="I26:I56" si="2">G26/H26</f>
        <v>8.9743589743589744E-2</v>
      </c>
      <c r="L26" s="73"/>
    </row>
    <row r="27" spans="1:14">
      <c r="A27" s="304"/>
      <c r="B27" s="319"/>
      <c r="C27" s="243" t="s">
        <v>13</v>
      </c>
      <c r="D27" s="243">
        <v>16</v>
      </c>
      <c r="E27" s="265"/>
      <c r="F27" s="243" t="s">
        <v>99</v>
      </c>
      <c r="G27" s="243">
        <v>92</v>
      </c>
      <c r="H27" s="243">
        <v>468</v>
      </c>
      <c r="I27" s="8">
        <f t="shared" si="2"/>
        <v>0.19658119658119658</v>
      </c>
      <c r="L27" s="73"/>
    </row>
    <row r="28" spans="1:14">
      <c r="A28" s="304"/>
      <c r="B28" s="319"/>
      <c r="C28" s="243" t="s">
        <v>13</v>
      </c>
      <c r="D28" s="243">
        <v>16</v>
      </c>
      <c r="E28" s="265"/>
      <c r="F28" s="243" t="s">
        <v>48</v>
      </c>
      <c r="G28" s="243">
        <v>93</v>
      </c>
      <c r="H28" s="243">
        <v>468</v>
      </c>
      <c r="I28" s="8">
        <f t="shared" si="2"/>
        <v>0.19871794871794871</v>
      </c>
      <c r="L28" s="73"/>
    </row>
    <row r="29" spans="1:14">
      <c r="A29" s="304"/>
      <c r="B29" s="319"/>
      <c r="C29" s="243" t="s">
        <v>13</v>
      </c>
      <c r="D29" s="243">
        <v>16</v>
      </c>
      <c r="E29" s="265"/>
      <c r="F29" s="243" t="s">
        <v>30</v>
      </c>
      <c r="G29" s="243">
        <v>145</v>
      </c>
      <c r="H29" s="243">
        <v>468</v>
      </c>
      <c r="I29" s="8">
        <f t="shared" si="2"/>
        <v>0.30982905982905984</v>
      </c>
      <c r="L29" s="73"/>
    </row>
    <row r="30" spans="1:14" ht="15.75" thickBot="1">
      <c r="A30" s="302"/>
      <c r="B30" s="328"/>
      <c r="C30" s="251" t="s">
        <v>13</v>
      </c>
      <c r="D30" s="251">
        <v>16</v>
      </c>
      <c r="E30" s="264"/>
      <c r="F30" s="251" t="s">
        <v>457</v>
      </c>
      <c r="G30" s="251">
        <v>289</v>
      </c>
      <c r="H30" s="251">
        <v>468</v>
      </c>
      <c r="I30" s="96">
        <f t="shared" si="2"/>
        <v>0.61752136752136755</v>
      </c>
      <c r="L30" s="73"/>
    </row>
    <row r="31" spans="1:14" ht="15.75" thickBot="1">
      <c r="A31" s="253">
        <v>41973</v>
      </c>
      <c r="B31" s="256" t="s">
        <v>460</v>
      </c>
      <c r="C31" s="254" t="s">
        <v>294</v>
      </c>
      <c r="D31" s="254">
        <v>42.2</v>
      </c>
      <c r="E31" s="263"/>
      <c r="F31" s="254" t="s">
        <v>69</v>
      </c>
      <c r="G31" s="254">
        <v>400</v>
      </c>
      <c r="H31" s="254">
        <v>8686</v>
      </c>
      <c r="I31" s="103">
        <f t="shared" si="2"/>
        <v>4.6051116739580934E-2</v>
      </c>
      <c r="L31" s="73"/>
    </row>
    <row r="32" spans="1:14" ht="15.75" thickBot="1">
      <c r="A32" s="268">
        <v>41980</v>
      </c>
      <c r="B32" s="273" t="s">
        <v>23</v>
      </c>
      <c r="C32" s="266" t="s">
        <v>294</v>
      </c>
      <c r="D32" s="266">
        <v>6.3</v>
      </c>
      <c r="E32" s="266"/>
      <c r="F32" s="266" t="s">
        <v>315</v>
      </c>
      <c r="G32" s="266">
        <v>2</v>
      </c>
      <c r="H32" s="266">
        <v>22</v>
      </c>
      <c r="I32" s="103">
        <f t="shared" ref="I32" si="3">G32/H32</f>
        <v>9.0909090909090912E-2</v>
      </c>
      <c r="L32" s="73"/>
    </row>
    <row r="33" spans="1:12">
      <c r="A33" s="306">
        <v>41987</v>
      </c>
      <c r="B33" s="318" t="s">
        <v>85</v>
      </c>
      <c r="C33" s="252" t="s">
        <v>13</v>
      </c>
      <c r="D33" s="252">
        <v>14</v>
      </c>
      <c r="E33" s="260"/>
      <c r="F33" s="252" t="s">
        <v>169</v>
      </c>
      <c r="G33" s="252">
        <v>49</v>
      </c>
      <c r="H33" s="252">
        <v>423</v>
      </c>
      <c r="I33" s="7">
        <f t="shared" si="2"/>
        <v>0.11583924349881797</v>
      </c>
      <c r="L33" s="73"/>
    </row>
    <row r="34" spans="1:12">
      <c r="A34" s="304"/>
      <c r="B34" s="319"/>
      <c r="C34" s="255" t="s">
        <v>13</v>
      </c>
      <c r="D34" s="255">
        <v>14</v>
      </c>
      <c r="E34" s="265"/>
      <c r="F34" s="255" t="s">
        <v>450</v>
      </c>
      <c r="G34" s="255">
        <v>59</v>
      </c>
      <c r="H34" s="255">
        <v>423</v>
      </c>
      <c r="I34" s="8">
        <f t="shared" si="2"/>
        <v>0.13947990543735225</v>
      </c>
      <c r="L34" s="73"/>
    </row>
    <row r="35" spans="1:12" ht="15.75" customHeight="1" thickBot="1">
      <c r="A35" s="302"/>
      <c r="B35" s="328"/>
      <c r="C35" s="259" t="s">
        <v>13</v>
      </c>
      <c r="D35" s="259">
        <v>14</v>
      </c>
      <c r="E35" s="264"/>
      <c r="F35" s="259" t="s">
        <v>113</v>
      </c>
      <c r="G35" s="259">
        <v>363</v>
      </c>
      <c r="H35" s="259">
        <v>423</v>
      </c>
      <c r="I35" s="96">
        <f t="shared" si="2"/>
        <v>0.85815602836879434</v>
      </c>
      <c r="L35" s="73"/>
    </row>
    <row r="36" spans="1:12">
      <c r="A36" s="306">
        <v>42022</v>
      </c>
      <c r="B36" s="318" t="s">
        <v>23</v>
      </c>
      <c r="C36" s="257" t="s">
        <v>172</v>
      </c>
      <c r="D36" s="257">
        <v>18</v>
      </c>
      <c r="E36" s="260"/>
      <c r="F36" s="257" t="s">
        <v>461</v>
      </c>
      <c r="G36" s="257">
        <v>15</v>
      </c>
      <c r="H36" s="257">
        <v>52</v>
      </c>
      <c r="I36" s="7">
        <f t="shared" si="2"/>
        <v>0.28846153846153844</v>
      </c>
      <c r="L36" s="73"/>
    </row>
    <row r="37" spans="1:12">
      <c r="A37" s="304"/>
      <c r="B37" s="319"/>
      <c r="C37" s="258" t="s">
        <v>172</v>
      </c>
      <c r="D37" s="258">
        <v>18</v>
      </c>
      <c r="E37" s="265"/>
      <c r="F37" s="258" t="s">
        <v>462</v>
      </c>
      <c r="G37" s="258">
        <v>17</v>
      </c>
      <c r="H37" s="258">
        <v>52</v>
      </c>
      <c r="I37" s="8">
        <f t="shared" si="2"/>
        <v>0.32692307692307693</v>
      </c>
      <c r="L37" s="73"/>
    </row>
    <row r="38" spans="1:12">
      <c r="A38" s="304"/>
      <c r="B38" s="319"/>
      <c r="C38" s="258" t="s">
        <v>172</v>
      </c>
      <c r="D38" s="258">
        <v>18</v>
      </c>
      <c r="E38" s="265"/>
      <c r="F38" s="258" t="s">
        <v>463</v>
      </c>
      <c r="G38" s="258">
        <v>22</v>
      </c>
      <c r="H38" s="258">
        <v>52</v>
      </c>
      <c r="I38" s="8">
        <f t="shared" si="2"/>
        <v>0.42307692307692307</v>
      </c>
      <c r="L38" s="73"/>
    </row>
    <row r="39" spans="1:12">
      <c r="A39" s="304"/>
      <c r="B39" s="319"/>
      <c r="C39" s="258" t="s">
        <v>172</v>
      </c>
      <c r="D39" s="258">
        <v>18</v>
      </c>
      <c r="E39" s="265"/>
      <c r="F39" s="258" t="s">
        <v>467</v>
      </c>
      <c r="G39" s="258">
        <v>28</v>
      </c>
      <c r="H39" s="258">
        <v>52</v>
      </c>
      <c r="I39" s="8">
        <f t="shared" si="2"/>
        <v>0.53846153846153844</v>
      </c>
      <c r="L39" s="73"/>
    </row>
    <row r="40" spans="1:12" ht="15.75" thickBot="1">
      <c r="A40" s="302"/>
      <c r="B40" s="328"/>
      <c r="C40" s="271" t="s">
        <v>172</v>
      </c>
      <c r="D40" s="271">
        <v>18</v>
      </c>
      <c r="E40" s="271"/>
      <c r="F40" s="271" t="s">
        <v>465</v>
      </c>
      <c r="G40" s="271">
        <v>45</v>
      </c>
      <c r="H40" s="271">
        <v>52</v>
      </c>
      <c r="I40" s="96">
        <f t="shared" si="2"/>
        <v>0.86538461538461542</v>
      </c>
      <c r="L40" s="73"/>
    </row>
    <row r="41" spans="1:12">
      <c r="A41" s="296">
        <v>42036</v>
      </c>
      <c r="B41" s="362" t="s">
        <v>25</v>
      </c>
      <c r="C41" s="274" t="s">
        <v>13</v>
      </c>
      <c r="D41" s="269">
        <v>22</v>
      </c>
      <c r="E41" s="269">
        <v>1</v>
      </c>
      <c r="F41" s="269" t="s">
        <v>451</v>
      </c>
      <c r="G41" s="269">
        <v>16</v>
      </c>
      <c r="H41" s="269">
        <v>340</v>
      </c>
      <c r="I41" s="7">
        <f t="shared" si="2"/>
        <v>4.7058823529411764E-2</v>
      </c>
      <c r="L41" s="73"/>
    </row>
    <row r="42" spans="1:12" ht="15.75" thickBot="1">
      <c r="A42" s="298"/>
      <c r="B42" s="363"/>
      <c r="C42" s="277" t="s">
        <v>13</v>
      </c>
      <c r="D42" s="272">
        <v>22</v>
      </c>
      <c r="E42" s="272">
        <v>1</v>
      </c>
      <c r="F42" s="272" t="s">
        <v>450</v>
      </c>
      <c r="G42" s="272">
        <v>175</v>
      </c>
      <c r="H42" s="272">
        <v>340</v>
      </c>
      <c r="I42" s="10">
        <f t="shared" si="2"/>
        <v>0.51470588235294112</v>
      </c>
      <c r="L42" s="73"/>
    </row>
    <row r="43" spans="1:12">
      <c r="A43" s="297">
        <v>42036</v>
      </c>
      <c r="B43" s="364" t="s">
        <v>25</v>
      </c>
      <c r="C43" s="275" t="s">
        <v>13</v>
      </c>
      <c r="D43" s="267">
        <v>12</v>
      </c>
      <c r="E43" s="267">
        <v>1</v>
      </c>
      <c r="F43" s="267" t="s">
        <v>69</v>
      </c>
      <c r="G43" s="267">
        <v>10</v>
      </c>
      <c r="H43" s="267">
        <v>451</v>
      </c>
      <c r="I43" s="15">
        <f t="shared" si="2"/>
        <v>2.2172949002217297E-2</v>
      </c>
      <c r="L43" s="73"/>
    </row>
    <row r="44" spans="1:12">
      <c r="A44" s="297"/>
      <c r="B44" s="364"/>
      <c r="C44" s="276" t="s">
        <v>13</v>
      </c>
      <c r="D44" s="270">
        <v>12</v>
      </c>
      <c r="E44" s="270">
        <v>1</v>
      </c>
      <c r="F44" s="270" t="s">
        <v>39</v>
      </c>
      <c r="G44" s="270">
        <v>15</v>
      </c>
      <c r="H44" s="270">
        <v>451</v>
      </c>
      <c r="I44" s="8">
        <f t="shared" si="2"/>
        <v>3.325942350332594E-2</v>
      </c>
      <c r="L44" s="73"/>
    </row>
    <row r="45" spans="1:12">
      <c r="A45" s="297"/>
      <c r="B45" s="364"/>
      <c r="C45" s="276" t="s">
        <v>13</v>
      </c>
      <c r="D45" s="270">
        <v>12</v>
      </c>
      <c r="E45" s="270">
        <v>1</v>
      </c>
      <c r="F45" s="270" t="s">
        <v>21</v>
      </c>
      <c r="G45" s="270">
        <v>52</v>
      </c>
      <c r="H45" s="270">
        <v>451</v>
      </c>
      <c r="I45" s="8">
        <f t="shared" si="2"/>
        <v>0.11529933481152993</v>
      </c>
      <c r="L45" s="73"/>
    </row>
    <row r="46" spans="1:12">
      <c r="A46" s="297"/>
      <c r="B46" s="364"/>
      <c r="C46" s="276" t="s">
        <v>13</v>
      </c>
      <c r="D46" s="270">
        <v>12</v>
      </c>
      <c r="E46" s="270">
        <v>1</v>
      </c>
      <c r="F46" s="270" t="s">
        <v>464</v>
      </c>
      <c r="G46" s="270">
        <v>55</v>
      </c>
      <c r="H46" s="270">
        <v>451</v>
      </c>
      <c r="I46" s="8">
        <f t="shared" si="2"/>
        <v>0.12195121951219512</v>
      </c>
      <c r="L46" s="73"/>
    </row>
    <row r="47" spans="1:12">
      <c r="A47" s="297"/>
      <c r="B47" s="364"/>
      <c r="C47" s="276" t="s">
        <v>13</v>
      </c>
      <c r="D47" s="270">
        <v>12</v>
      </c>
      <c r="E47" s="270">
        <v>1</v>
      </c>
      <c r="F47" s="270" t="s">
        <v>470</v>
      </c>
      <c r="G47" s="270">
        <v>81</v>
      </c>
      <c r="H47" s="270">
        <v>451</v>
      </c>
      <c r="I47" s="8">
        <f t="shared" si="2"/>
        <v>0.17960088691796008</v>
      </c>
      <c r="L47" s="73"/>
    </row>
    <row r="48" spans="1:12">
      <c r="A48" s="297"/>
      <c r="B48" s="364"/>
      <c r="C48" s="276" t="s">
        <v>13</v>
      </c>
      <c r="D48" s="270">
        <v>12</v>
      </c>
      <c r="E48" s="270">
        <v>1</v>
      </c>
      <c r="F48" s="270" t="s">
        <v>305</v>
      </c>
      <c r="G48" s="270">
        <v>114</v>
      </c>
      <c r="H48" s="270">
        <v>451</v>
      </c>
      <c r="I48" s="8">
        <f t="shared" si="2"/>
        <v>0.25277161862527714</v>
      </c>
      <c r="L48" s="73"/>
    </row>
    <row r="49" spans="1:12">
      <c r="A49" s="297"/>
      <c r="B49" s="364"/>
      <c r="C49" s="276" t="s">
        <v>13</v>
      </c>
      <c r="D49" s="270">
        <v>12</v>
      </c>
      <c r="E49" s="270">
        <v>1</v>
      </c>
      <c r="F49" s="270" t="s">
        <v>30</v>
      </c>
      <c r="G49" s="270">
        <v>122</v>
      </c>
      <c r="H49" s="270">
        <v>451</v>
      </c>
      <c r="I49" s="8">
        <f t="shared" si="2"/>
        <v>0.270509977827051</v>
      </c>
      <c r="L49" s="73"/>
    </row>
    <row r="50" spans="1:12">
      <c r="A50" s="297"/>
      <c r="B50" s="364"/>
      <c r="C50" s="276" t="s">
        <v>13</v>
      </c>
      <c r="D50" s="270">
        <v>12</v>
      </c>
      <c r="E50" s="270">
        <v>1</v>
      </c>
      <c r="F50" s="270" t="s">
        <v>79</v>
      </c>
      <c r="G50" s="270">
        <v>128</v>
      </c>
      <c r="H50" s="270">
        <v>451</v>
      </c>
      <c r="I50" s="8">
        <f t="shared" si="2"/>
        <v>0.28381374722838137</v>
      </c>
      <c r="L50" s="73"/>
    </row>
    <row r="51" spans="1:12">
      <c r="A51" s="297"/>
      <c r="B51" s="364"/>
      <c r="C51" s="276" t="s">
        <v>13</v>
      </c>
      <c r="D51" s="270">
        <v>12</v>
      </c>
      <c r="E51" s="270">
        <v>1</v>
      </c>
      <c r="F51" s="270" t="s">
        <v>308</v>
      </c>
      <c r="G51" s="270">
        <v>233</v>
      </c>
      <c r="H51" s="270">
        <v>451</v>
      </c>
      <c r="I51" s="8">
        <f t="shared" si="2"/>
        <v>0.51662971175166295</v>
      </c>
      <c r="L51" s="73"/>
    </row>
    <row r="52" spans="1:12">
      <c r="A52" s="297"/>
      <c r="B52" s="364"/>
      <c r="C52" s="276" t="s">
        <v>13</v>
      </c>
      <c r="D52" s="270">
        <v>12</v>
      </c>
      <c r="E52" s="270">
        <v>1</v>
      </c>
      <c r="F52" s="270" t="s">
        <v>446</v>
      </c>
      <c r="G52" s="270">
        <v>239</v>
      </c>
      <c r="H52" s="270">
        <v>451</v>
      </c>
      <c r="I52" s="8">
        <f t="shared" si="2"/>
        <v>0.52993348115299332</v>
      </c>
      <c r="L52" s="73"/>
    </row>
    <row r="53" spans="1:12">
      <c r="A53" s="297"/>
      <c r="B53" s="364"/>
      <c r="C53" s="281" t="s">
        <v>13</v>
      </c>
      <c r="D53" s="280">
        <v>12</v>
      </c>
      <c r="E53" s="280">
        <v>1</v>
      </c>
      <c r="F53" s="279" t="s">
        <v>70</v>
      </c>
      <c r="G53" s="279">
        <v>268</v>
      </c>
      <c r="H53" s="279">
        <v>451</v>
      </c>
      <c r="I53" s="96">
        <f t="shared" si="2"/>
        <v>0.59423503325942351</v>
      </c>
      <c r="L53" s="73"/>
    </row>
    <row r="54" spans="1:12" ht="15" customHeight="1" thickBot="1">
      <c r="A54" s="297"/>
      <c r="B54" s="364"/>
      <c r="C54" s="285" t="s">
        <v>13</v>
      </c>
      <c r="D54" s="283">
        <v>12</v>
      </c>
      <c r="E54" s="283">
        <v>1</v>
      </c>
      <c r="F54" s="283" t="s">
        <v>113</v>
      </c>
      <c r="G54" s="283">
        <v>304</v>
      </c>
      <c r="H54" s="283">
        <v>451</v>
      </c>
      <c r="I54" s="96">
        <f t="shared" si="2"/>
        <v>0.67405764966740578</v>
      </c>
      <c r="L54" s="73"/>
    </row>
    <row r="55" spans="1:12">
      <c r="A55" s="306">
        <v>42037</v>
      </c>
      <c r="B55" s="318" t="s">
        <v>238</v>
      </c>
      <c r="C55" s="282" t="s">
        <v>172</v>
      </c>
      <c r="D55" s="282">
        <v>14</v>
      </c>
      <c r="E55" s="282"/>
      <c r="F55" s="282" t="s">
        <v>453</v>
      </c>
      <c r="G55" s="282">
        <v>9</v>
      </c>
      <c r="H55" s="282">
        <v>67</v>
      </c>
      <c r="I55" s="7">
        <f t="shared" si="2"/>
        <v>0.13432835820895522</v>
      </c>
      <c r="L55" s="73"/>
    </row>
    <row r="56" spans="1:12" ht="15.75" thickBot="1">
      <c r="A56" s="307"/>
      <c r="B56" s="320"/>
      <c r="C56" s="284" t="s">
        <v>172</v>
      </c>
      <c r="D56" s="284">
        <v>14</v>
      </c>
      <c r="E56" s="284"/>
      <c r="F56" s="284" t="s">
        <v>471</v>
      </c>
      <c r="G56" s="284">
        <v>37</v>
      </c>
      <c r="H56" s="284">
        <v>67</v>
      </c>
      <c r="I56" s="10">
        <f t="shared" si="2"/>
        <v>0.55223880597014929</v>
      </c>
      <c r="L56" s="73"/>
    </row>
    <row r="57" spans="1:12" ht="15.75" customHeight="1">
      <c r="L57" s="73"/>
    </row>
    <row r="58" spans="1:12">
      <c r="L58" s="73"/>
    </row>
    <row r="59" spans="1:12">
      <c r="L59" s="73"/>
    </row>
    <row r="60" spans="1:12">
      <c r="L60" s="73"/>
    </row>
    <row r="61" spans="1:12">
      <c r="C61" s="250"/>
      <c r="D61" s="250"/>
      <c r="E61" s="250"/>
      <c r="F61" s="250"/>
      <c r="G61" s="250"/>
      <c r="H61" s="250"/>
      <c r="J61" s="250"/>
      <c r="L61" s="73"/>
    </row>
    <row r="62" spans="1:12">
      <c r="C62" s="250"/>
      <c r="D62" s="250"/>
      <c r="E62" s="250"/>
      <c r="F62" s="250"/>
      <c r="G62" s="250"/>
      <c r="H62" s="250"/>
      <c r="J62" s="250"/>
      <c r="L62" s="73"/>
    </row>
    <row r="69" ht="15" customHeight="1"/>
    <row r="86" ht="15" customHeight="1"/>
    <row r="121" ht="15" customHeight="1"/>
    <row r="122" ht="15" customHeight="1"/>
    <row r="123" ht="15" customHeight="1"/>
    <row r="124" ht="15" customHeight="1"/>
  </sheetData>
  <mergeCells count="19">
    <mergeCell ref="A55:A56"/>
    <mergeCell ref="B55:B56"/>
    <mergeCell ref="B41:B42"/>
    <mergeCell ref="B43:B54"/>
    <mergeCell ref="A41:A42"/>
    <mergeCell ref="A43:A54"/>
    <mergeCell ref="A36:A40"/>
    <mergeCell ref="B36:B40"/>
    <mergeCell ref="A13:A18"/>
    <mergeCell ref="A1:I1"/>
    <mergeCell ref="A20:A25"/>
    <mergeCell ref="B13:B18"/>
    <mergeCell ref="A10:A11"/>
    <mergeCell ref="B10:B11"/>
    <mergeCell ref="A33:A35"/>
    <mergeCell ref="B33:B35"/>
    <mergeCell ref="B20:B25"/>
    <mergeCell ref="B26:B30"/>
    <mergeCell ref="A26:A30"/>
  </mergeCells>
  <conditionalFormatting sqref="C4:E4 C6:E6 C8:E9 C61:C62 C19:C30 C33:C35">
    <cfRule type="containsText" dxfId="7" priority="42" stopIfTrue="1" operator="containsText" text="Duathlon">
      <formula>NOT(ISERROR(SEARCH("Duathlon",C4)))</formula>
    </cfRule>
    <cfRule type="containsText" dxfId="6" priority="43" stopIfTrue="1" operator="containsText" text="Triathlon">
      <formula>NOT(ISERROR(SEARCH("Triathlon",C4)))</formula>
    </cfRule>
    <cfRule type="containsText" dxfId="5" priority="44" stopIfTrue="1" operator="containsText" text="Trail">
      <formula>NOT(ISERROR(SEARCH("Trail",C4)))</formula>
    </cfRule>
  </conditionalFormatting>
  <conditionalFormatting sqref="I4:I56">
    <cfRule type="cellIs" dxfId="4" priority="41" stopIfTrue="1" operator="lessThan">
      <formula>0.2</formula>
    </cfRule>
  </conditionalFormatting>
  <conditionalFormatting sqref="C41:C54">
    <cfRule type="containsText" dxfId="3" priority="1" stopIfTrue="1" operator="containsText" text="Duathlon">
      <formula>NOT(ISERROR(SEARCH("Duathlon",C41)))</formula>
    </cfRule>
    <cfRule type="containsText" dxfId="2" priority="2" stopIfTrue="1" operator="containsText" text="Triathlon">
      <formula>NOT(ISERROR(SEARCH("Triathlon",C41)))</formula>
    </cfRule>
    <cfRule type="containsText" dxfId="1" priority="3" stopIfTrue="1" operator="containsText" text="Trail">
      <formula>NOT(ISERROR(SEARCH("Trail",C41)))</formula>
    </cfRule>
  </conditionalFormatting>
  <pageMargins left="0.68" right="0.16" top="0.12" bottom="0.19" header="0.12" footer="0.12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0"/>
  <sheetViews>
    <sheetView zoomScale="130" zoomScaleNormal="130" workbookViewId="0">
      <selection activeCell="E19" sqref="E19"/>
    </sheetView>
  </sheetViews>
  <sheetFormatPr baseColWidth="10" defaultRowHeight="15"/>
  <cols>
    <col min="1" max="1" width="9.5703125" customWidth="1"/>
    <col min="2" max="2" width="15.28515625" customWidth="1"/>
    <col min="9" max="9" width="13.5703125" customWidth="1"/>
    <col min="10" max="10" width="11.42578125" style="86"/>
  </cols>
  <sheetData>
    <row r="1" spans="1:24" ht="22.5" customHeight="1" thickBot="1">
      <c r="A1" s="366" t="s">
        <v>448</v>
      </c>
      <c r="B1" s="366"/>
      <c r="C1" s="366"/>
      <c r="D1" s="366"/>
      <c r="E1" s="231"/>
      <c r="F1" s="231"/>
      <c r="U1" s="365" t="s">
        <v>371</v>
      </c>
      <c r="V1" s="365"/>
      <c r="W1" s="365"/>
      <c r="X1" s="365"/>
    </row>
    <row r="2" spans="1:24">
      <c r="A2" s="245">
        <v>1</v>
      </c>
      <c r="B2" s="367" t="s">
        <v>451</v>
      </c>
      <c r="C2" s="368">
        <v>595.95178079464279</v>
      </c>
      <c r="U2" s="88">
        <v>1</v>
      </c>
      <c r="V2" s="220" t="s">
        <v>97</v>
      </c>
      <c r="W2" s="217">
        <v>3339.7635711154376</v>
      </c>
    </row>
    <row r="3" spans="1:24">
      <c r="A3" s="245">
        <v>2</v>
      </c>
      <c r="B3" s="367" t="s">
        <v>169</v>
      </c>
      <c r="C3" s="368">
        <v>544.71764155744131</v>
      </c>
      <c r="L3" s="73"/>
      <c r="U3" s="88">
        <v>2</v>
      </c>
      <c r="V3" s="221" t="s">
        <v>169</v>
      </c>
      <c r="W3" s="218">
        <v>3228.4657828119193</v>
      </c>
    </row>
    <row r="4" spans="1:24">
      <c r="A4" s="245">
        <v>3</v>
      </c>
      <c r="B4" s="367" t="s">
        <v>450</v>
      </c>
      <c r="C4" s="368">
        <v>496.0220991870724</v>
      </c>
      <c r="L4" s="73"/>
      <c r="U4" s="88">
        <v>3</v>
      </c>
      <c r="V4" s="221" t="s">
        <v>79</v>
      </c>
      <c r="W4" s="218">
        <v>2463.280784524331</v>
      </c>
    </row>
    <row r="5" spans="1:24">
      <c r="A5" s="245">
        <v>4</v>
      </c>
      <c r="B5" s="288" t="s">
        <v>69</v>
      </c>
      <c r="C5" s="289">
        <v>487.4953527684022</v>
      </c>
      <c r="L5" s="73"/>
      <c r="U5" s="88">
        <v>4</v>
      </c>
      <c r="V5" s="221" t="s">
        <v>307</v>
      </c>
      <c r="W5" s="218">
        <v>2129.4366026879552</v>
      </c>
    </row>
    <row r="6" spans="1:24">
      <c r="A6" s="245">
        <v>5</v>
      </c>
      <c r="B6" s="288" t="s">
        <v>16</v>
      </c>
      <c r="C6" s="289">
        <v>474.42892704086734</v>
      </c>
      <c r="L6" s="73"/>
      <c r="U6" s="88">
        <v>5</v>
      </c>
      <c r="V6" s="201" t="s">
        <v>31</v>
      </c>
      <c r="W6" s="222">
        <v>1922.1395549900367</v>
      </c>
    </row>
    <row r="7" spans="1:24">
      <c r="A7" s="245">
        <v>6</v>
      </c>
      <c r="B7" s="288" t="s">
        <v>30</v>
      </c>
      <c r="C7" s="289">
        <v>420.97039816552012</v>
      </c>
      <c r="L7" s="73"/>
      <c r="U7" s="88">
        <v>6</v>
      </c>
      <c r="V7" s="221" t="s">
        <v>78</v>
      </c>
      <c r="W7" s="219">
        <v>1859.362980756764</v>
      </c>
    </row>
    <row r="8" spans="1:24">
      <c r="A8" s="245">
        <v>7</v>
      </c>
      <c r="B8" s="288" t="s">
        <v>21</v>
      </c>
      <c r="C8" s="289">
        <v>411.9333105918472</v>
      </c>
      <c r="L8" s="73"/>
      <c r="U8" s="88">
        <v>7</v>
      </c>
      <c r="V8" s="221" t="s">
        <v>305</v>
      </c>
      <c r="W8" s="218">
        <v>1797.8251816478491</v>
      </c>
    </row>
    <row r="9" spans="1:24">
      <c r="A9" s="245">
        <v>8</v>
      </c>
      <c r="B9" s="288" t="s">
        <v>99</v>
      </c>
      <c r="C9" s="289">
        <v>393.02948926533628</v>
      </c>
      <c r="L9" s="73"/>
      <c r="U9" s="88">
        <v>8</v>
      </c>
      <c r="V9" s="221" t="s">
        <v>21</v>
      </c>
      <c r="W9" s="218">
        <v>1774.7967237305852</v>
      </c>
    </row>
    <row r="10" spans="1:24">
      <c r="A10" s="245">
        <v>9</v>
      </c>
      <c r="B10" s="288" t="s">
        <v>464</v>
      </c>
      <c r="C10" s="289">
        <v>358.95872420262663</v>
      </c>
      <c r="L10" s="73"/>
      <c r="U10" s="88">
        <v>9</v>
      </c>
      <c r="V10" s="221" t="s">
        <v>304</v>
      </c>
      <c r="W10" s="218">
        <v>1744.1796929463453</v>
      </c>
    </row>
    <row r="11" spans="1:24">
      <c r="A11" s="245">
        <v>10</v>
      </c>
      <c r="B11" s="288" t="s">
        <v>79</v>
      </c>
      <c r="C11" s="289">
        <v>326.18044557068947</v>
      </c>
      <c r="L11" s="73"/>
      <c r="U11" s="88">
        <v>10</v>
      </c>
      <c r="V11" s="221" t="s">
        <v>315</v>
      </c>
      <c r="W11" s="218">
        <v>1722.4681688866262</v>
      </c>
    </row>
    <row r="12" spans="1:24">
      <c r="A12" s="245">
        <v>11</v>
      </c>
      <c r="B12" s="288" t="s">
        <v>305</v>
      </c>
      <c r="C12" s="289">
        <v>325.11966353429767</v>
      </c>
      <c r="L12" s="73"/>
      <c r="U12" s="88">
        <v>11</v>
      </c>
      <c r="V12" s="221" t="s">
        <v>318</v>
      </c>
      <c r="W12" s="218">
        <v>1610.809954796847</v>
      </c>
    </row>
    <row r="13" spans="1:24">
      <c r="A13" s="245">
        <v>12</v>
      </c>
      <c r="B13" s="288" t="s">
        <v>446</v>
      </c>
      <c r="C13" s="289">
        <v>317.88701305851555</v>
      </c>
      <c r="L13" s="73"/>
      <c r="U13" s="88">
        <v>12</v>
      </c>
      <c r="V13" s="221" t="s">
        <v>30</v>
      </c>
      <c r="W13" s="218">
        <v>1606.6975320062459</v>
      </c>
    </row>
    <row r="14" spans="1:24">
      <c r="A14" s="245">
        <v>13</v>
      </c>
      <c r="B14" s="288" t="s">
        <v>70</v>
      </c>
      <c r="C14" s="289">
        <v>297.97751029458345</v>
      </c>
      <c r="L14" s="73"/>
      <c r="U14" s="88">
        <v>13</v>
      </c>
      <c r="V14" s="221" t="s">
        <v>70</v>
      </c>
      <c r="W14" s="218">
        <v>1555.8348091113007</v>
      </c>
    </row>
    <row r="15" spans="1:24">
      <c r="A15" s="245">
        <v>14</v>
      </c>
      <c r="B15" s="288" t="s">
        <v>39</v>
      </c>
      <c r="C15" s="289">
        <v>281.34146341463418</v>
      </c>
      <c r="L15" s="73"/>
      <c r="U15" s="88">
        <v>14</v>
      </c>
      <c r="V15" s="221" t="s">
        <v>29</v>
      </c>
      <c r="W15" s="218">
        <v>1482.7178501070507</v>
      </c>
    </row>
    <row r="16" spans="1:24">
      <c r="A16" s="245">
        <v>15</v>
      </c>
      <c r="B16" s="290" t="s">
        <v>113</v>
      </c>
      <c r="C16" s="369">
        <v>279.52367473384595</v>
      </c>
      <c r="L16" s="73"/>
      <c r="U16" s="88">
        <v>15</v>
      </c>
      <c r="V16" s="221" t="s">
        <v>17</v>
      </c>
      <c r="W16" s="218">
        <v>1390.4616312540616</v>
      </c>
    </row>
    <row r="17" spans="1:23">
      <c r="A17" s="245">
        <v>16</v>
      </c>
      <c r="B17" s="288" t="s">
        <v>470</v>
      </c>
      <c r="C17" s="289">
        <v>257.03991130820401</v>
      </c>
      <c r="L17" s="73"/>
      <c r="U17" s="88">
        <v>16</v>
      </c>
      <c r="V17" s="221" t="s">
        <v>99</v>
      </c>
      <c r="W17" s="218">
        <v>1318.4641386965538</v>
      </c>
    </row>
    <row r="18" spans="1:23">
      <c r="A18" s="245">
        <v>17</v>
      </c>
      <c r="B18" s="288" t="s">
        <v>308</v>
      </c>
      <c r="C18" s="289">
        <v>223.33702882483371</v>
      </c>
      <c r="L18" s="73"/>
      <c r="U18" s="88">
        <v>17</v>
      </c>
      <c r="V18" s="221" t="s">
        <v>45</v>
      </c>
      <c r="W18" s="218">
        <v>1271.7098437367006</v>
      </c>
    </row>
    <row r="19" spans="1:23">
      <c r="A19" s="245">
        <v>18</v>
      </c>
      <c r="B19" s="288" t="s">
        <v>48</v>
      </c>
      <c r="C19" s="289">
        <v>220.43650793650795</v>
      </c>
      <c r="L19" s="73"/>
      <c r="U19" s="88">
        <v>18</v>
      </c>
      <c r="V19" s="221" t="s">
        <v>308</v>
      </c>
      <c r="W19" s="218">
        <v>1247.7656730997069</v>
      </c>
    </row>
    <row r="20" spans="1:23">
      <c r="A20" s="245">
        <v>19</v>
      </c>
      <c r="B20" s="288" t="s">
        <v>22</v>
      </c>
      <c r="C20" s="289">
        <v>211.92543652666353</v>
      </c>
      <c r="L20" s="73"/>
      <c r="U20" s="88">
        <v>19</v>
      </c>
      <c r="V20" s="221" t="s">
        <v>16</v>
      </c>
      <c r="W20" s="218">
        <v>1113.9098945306068</v>
      </c>
    </row>
    <row r="21" spans="1:23">
      <c r="A21" s="245">
        <v>20</v>
      </c>
      <c r="B21" s="288" t="s">
        <v>452</v>
      </c>
      <c r="C21" s="289">
        <v>207.73809523809524</v>
      </c>
      <c r="L21" s="73"/>
      <c r="U21" s="88">
        <v>20</v>
      </c>
      <c r="V21" s="221" t="s">
        <v>48</v>
      </c>
      <c r="W21" s="218">
        <v>958.62343600364022</v>
      </c>
    </row>
    <row r="22" spans="1:23">
      <c r="A22" s="245">
        <v>21</v>
      </c>
      <c r="B22" s="288" t="s">
        <v>97</v>
      </c>
      <c r="C22" s="289">
        <v>207.34126984126985</v>
      </c>
      <c r="L22" s="73"/>
      <c r="U22" s="88">
        <v>21</v>
      </c>
      <c r="V22" s="221" t="s">
        <v>69</v>
      </c>
      <c r="W22" s="218">
        <v>854.33747611485182</v>
      </c>
    </row>
    <row r="23" spans="1:23">
      <c r="A23" s="245">
        <v>22</v>
      </c>
      <c r="B23" s="288" t="s">
        <v>307</v>
      </c>
      <c r="C23" s="289">
        <v>186.44278606965173</v>
      </c>
      <c r="L23" s="73"/>
      <c r="U23" s="88">
        <v>22</v>
      </c>
      <c r="V23" s="221" t="s">
        <v>22</v>
      </c>
      <c r="W23" s="218">
        <v>829.76077692892613</v>
      </c>
    </row>
    <row r="24" spans="1:23">
      <c r="A24" s="245">
        <v>23</v>
      </c>
      <c r="B24" s="288" t="s">
        <v>315</v>
      </c>
      <c r="C24" s="289">
        <v>125</v>
      </c>
      <c r="L24" s="73"/>
      <c r="U24" s="88">
        <v>23</v>
      </c>
      <c r="V24" s="221" t="s">
        <v>84</v>
      </c>
      <c r="W24" s="218">
        <v>644.60219852797695</v>
      </c>
    </row>
    <row r="25" spans="1:23">
      <c r="A25" s="245">
        <v>24</v>
      </c>
      <c r="B25" s="288" t="s">
        <v>466</v>
      </c>
      <c r="C25" s="289">
        <v>116.10169491525424</v>
      </c>
      <c r="L25" s="73"/>
      <c r="U25" s="88">
        <v>24</v>
      </c>
      <c r="V25" s="221" t="s">
        <v>105</v>
      </c>
      <c r="W25" s="219">
        <v>628.75269401977971</v>
      </c>
    </row>
    <row r="26" spans="1:23">
      <c r="A26" s="245">
        <v>25</v>
      </c>
      <c r="B26" s="288" t="s">
        <v>458</v>
      </c>
      <c r="C26" s="289">
        <v>107.44047619047619</v>
      </c>
      <c r="L26" s="73"/>
      <c r="U26" s="88">
        <v>25</v>
      </c>
      <c r="V26" s="221" t="s">
        <v>123</v>
      </c>
      <c r="W26" s="219">
        <v>616.38191632928476</v>
      </c>
    </row>
    <row r="27" spans="1:23">
      <c r="A27" s="245">
        <v>26</v>
      </c>
      <c r="B27" s="288" t="s">
        <v>468</v>
      </c>
      <c r="C27" s="289">
        <v>96.15384615384616</v>
      </c>
      <c r="L27" s="73"/>
      <c r="U27" s="88">
        <v>26</v>
      </c>
      <c r="V27" s="201" t="s">
        <v>306</v>
      </c>
      <c r="W27" s="222">
        <v>578.60920190772936</v>
      </c>
    </row>
    <row r="28" spans="1:23">
      <c r="A28" s="245">
        <v>27</v>
      </c>
      <c r="B28" s="290" t="s">
        <v>457</v>
      </c>
      <c r="C28" s="291">
        <v>82.371794871794862</v>
      </c>
      <c r="L28" s="73"/>
      <c r="U28" s="88">
        <v>27</v>
      </c>
      <c r="V28" s="221" t="s">
        <v>354</v>
      </c>
      <c r="W28" s="218">
        <v>490.63911029870553</v>
      </c>
    </row>
    <row r="29" spans="1:23">
      <c r="A29" s="245">
        <v>28</v>
      </c>
      <c r="B29" s="288" t="s">
        <v>318</v>
      </c>
      <c r="C29" s="289">
        <v>75.396825396825392</v>
      </c>
      <c r="L29" s="73"/>
      <c r="U29" s="88">
        <v>28</v>
      </c>
      <c r="V29" s="201" t="s">
        <v>113</v>
      </c>
      <c r="W29" s="222">
        <v>378.24066273063693</v>
      </c>
    </row>
    <row r="30" spans="1:23">
      <c r="A30" s="245">
        <v>29</v>
      </c>
      <c r="B30" s="288" t="s">
        <v>123</v>
      </c>
      <c r="C30" s="289">
        <v>63.968253968253968</v>
      </c>
      <c r="L30" s="73"/>
      <c r="U30" s="88">
        <v>29</v>
      </c>
      <c r="V30" s="221" t="s">
        <v>194</v>
      </c>
      <c r="W30" s="218">
        <v>341.60792220076519</v>
      </c>
    </row>
    <row r="31" spans="1:23">
      <c r="A31" s="245">
        <v>30</v>
      </c>
      <c r="B31" s="288" t="s">
        <v>105</v>
      </c>
      <c r="C31" s="289">
        <v>63.46153846153846</v>
      </c>
      <c r="L31" s="73"/>
      <c r="U31" s="88">
        <v>30</v>
      </c>
      <c r="V31" s="221" t="s">
        <v>355</v>
      </c>
      <c r="W31" s="218">
        <v>211.57894736842104</v>
      </c>
    </row>
    <row r="32" spans="1:23">
      <c r="B32" s="286" t="s">
        <v>78</v>
      </c>
      <c r="C32" s="287">
        <v>0</v>
      </c>
      <c r="L32" s="73"/>
      <c r="U32" s="88">
        <v>31</v>
      </c>
      <c r="V32" s="221" t="s">
        <v>170</v>
      </c>
      <c r="W32" s="218">
        <v>183</v>
      </c>
    </row>
    <row r="33" spans="2:23">
      <c r="B33" s="286" t="s">
        <v>45</v>
      </c>
      <c r="C33" s="287">
        <v>0</v>
      </c>
      <c r="L33" s="73"/>
      <c r="U33" s="88">
        <v>32</v>
      </c>
      <c r="V33" s="221" t="s">
        <v>103</v>
      </c>
      <c r="W33" s="219">
        <v>140.81632653061223</v>
      </c>
    </row>
    <row r="34" spans="2:23">
      <c r="B34" s="286" t="s">
        <v>31</v>
      </c>
      <c r="C34" s="287">
        <v>0</v>
      </c>
      <c r="L34" s="73"/>
      <c r="U34" s="88">
        <v>33</v>
      </c>
      <c r="V34" s="221" t="s">
        <v>272</v>
      </c>
      <c r="W34" s="219">
        <v>85.294117647058812</v>
      </c>
    </row>
    <row r="35" spans="2:23">
      <c r="B35" s="286" t="s">
        <v>29</v>
      </c>
      <c r="C35" s="287">
        <v>0</v>
      </c>
      <c r="L35" s="73"/>
      <c r="V35" s="191" t="s">
        <v>236</v>
      </c>
      <c r="W35" s="213">
        <v>0</v>
      </c>
    </row>
    <row r="36" spans="2:23">
      <c r="B36" s="286" t="s">
        <v>236</v>
      </c>
      <c r="C36" s="287">
        <v>0</v>
      </c>
      <c r="L36" s="73"/>
      <c r="V36" s="191" t="s">
        <v>269</v>
      </c>
      <c r="W36" s="213">
        <v>0</v>
      </c>
    </row>
    <row r="37" spans="2:23">
      <c r="B37" s="286" t="s">
        <v>194</v>
      </c>
      <c r="C37" s="287">
        <v>0</v>
      </c>
      <c r="L37" s="73"/>
      <c r="V37" s="191" t="s">
        <v>215</v>
      </c>
      <c r="W37" s="213">
        <v>0</v>
      </c>
    </row>
    <row r="38" spans="2:23">
      <c r="B38" s="286" t="s">
        <v>269</v>
      </c>
      <c r="C38" s="287">
        <v>0</v>
      </c>
      <c r="V38" s="191" t="s">
        <v>52</v>
      </c>
      <c r="W38" s="213">
        <v>0</v>
      </c>
    </row>
    <row r="39" spans="2:23">
      <c r="B39" s="286" t="s">
        <v>84</v>
      </c>
      <c r="C39" s="287">
        <v>0</v>
      </c>
      <c r="V39" s="191" t="s">
        <v>253</v>
      </c>
      <c r="W39" s="216">
        <v>0</v>
      </c>
    </row>
    <row r="40" spans="2:23" ht="15.75" thickBot="1">
      <c r="B40" s="286" t="s">
        <v>215</v>
      </c>
      <c r="C40" s="287">
        <v>0</v>
      </c>
      <c r="V40" s="192" t="s">
        <v>271</v>
      </c>
      <c r="W40" s="214">
        <v>0</v>
      </c>
    </row>
    <row r="41" spans="2:23">
      <c r="B41" s="286" t="s">
        <v>52</v>
      </c>
      <c r="C41" s="287">
        <v>0</v>
      </c>
    </row>
    <row r="42" spans="2:23">
      <c r="B42" s="286" t="s">
        <v>170</v>
      </c>
      <c r="C42" s="287">
        <v>0</v>
      </c>
    </row>
    <row r="43" spans="2:23">
      <c r="B43" s="286" t="s">
        <v>272</v>
      </c>
      <c r="C43" s="287">
        <v>0</v>
      </c>
    </row>
    <row r="44" spans="2:23">
      <c r="B44" s="286" t="s">
        <v>253</v>
      </c>
      <c r="C44" s="287">
        <v>0</v>
      </c>
    </row>
    <row r="45" spans="2:23">
      <c r="B45" s="286" t="s">
        <v>271</v>
      </c>
      <c r="C45" s="287">
        <v>0</v>
      </c>
    </row>
    <row r="46" spans="2:23">
      <c r="B46" s="286" t="s">
        <v>103</v>
      </c>
      <c r="C46" s="287">
        <v>0</v>
      </c>
    </row>
    <row r="47" spans="2:23">
      <c r="B47" s="286" t="s">
        <v>304</v>
      </c>
      <c r="C47" s="287">
        <v>0</v>
      </c>
    </row>
    <row r="48" spans="2:23">
      <c r="B48" s="286" t="s">
        <v>306</v>
      </c>
      <c r="C48" s="287">
        <v>0</v>
      </c>
    </row>
    <row r="49" spans="2:3">
      <c r="B49" s="286" t="s">
        <v>354</v>
      </c>
      <c r="C49" s="287">
        <v>0</v>
      </c>
    </row>
    <row r="50" spans="2:3">
      <c r="B50" s="286" t="s">
        <v>355</v>
      </c>
      <c r="C50" s="287">
        <v>0</v>
      </c>
    </row>
  </sheetData>
  <sortState ref="B2:C50">
    <sortCondition descending="1" ref="C2:C50"/>
  </sortState>
  <mergeCells count="2">
    <mergeCell ref="U1:X1"/>
    <mergeCell ref="A1:D1"/>
  </mergeCells>
  <phoneticPr fontId="6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2"/>
  <sheetViews>
    <sheetView topLeftCell="A9" zoomScale="70" zoomScaleNormal="70" workbookViewId="0">
      <selection activeCell="A4" sqref="A4:A52"/>
    </sheetView>
  </sheetViews>
  <sheetFormatPr baseColWidth="10" defaultRowHeight="15"/>
  <cols>
    <col min="1" max="1" width="17.85546875" style="73" bestFit="1" customWidth="1"/>
    <col min="2" max="2" width="12.5703125" style="73" bestFit="1" customWidth="1"/>
    <col min="3" max="8" width="9" style="1" bestFit="1" customWidth="1"/>
    <col min="9" max="10" width="9.140625" style="1" bestFit="1" customWidth="1"/>
    <col min="11" max="11" width="10.28515625" style="1" bestFit="1" customWidth="1"/>
    <col min="12" max="12" width="9.85546875" style="1" bestFit="1" customWidth="1"/>
    <col min="13" max="13" width="4.85546875" style="1" bestFit="1" customWidth="1"/>
    <col min="14" max="14" width="5.28515625" style="1" bestFit="1" customWidth="1"/>
    <col min="15" max="16" width="4.85546875" style="1" bestFit="1" customWidth="1"/>
    <col min="17" max="19" width="15.5703125" style="1" bestFit="1" customWidth="1"/>
    <col min="20" max="20" width="5.7109375" style="1" bestFit="1" customWidth="1"/>
    <col min="21" max="21" width="11.7109375" style="1" bestFit="1" customWidth="1"/>
    <col min="22" max="22" width="11.85546875" style="1" bestFit="1" customWidth="1"/>
    <col min="23" max="23" width="11.85546875" style="46" customWidth="1"/>
    <col min="24" max="24" width="17.42578125" style="1" bestFit="1" customWidth="1"/>
    <col min="25" max="25" width="17.42578125" style="1" customWidth="1"/>
    <col min="26" max="26" width="7" style="74" customWidth="1"/>
    <col min="27" max="16384" width="11.42578125" style="1"/>
  </cols>
  <sheetData>
    <row r="1" spans="1:27">
      <c r="C1" s="78">
        <v>50</v>
      </c>
      <c r="D1" s="78">
        <v>100</v>
      </c>
      <c r="E1" s="78">
        <v>175</v>
      </c>
      <c r="F1" s="78">
        <v>400</v>
      </c>
      <c r="G1" s="78">
        <v>400</v>
      </c>
      <c r="H1" s="78">
        <v>800</v>
      </c>
      <c r="I1" s="78">
        <v>75</v>
      </c>
      <c r="J1" s="78">
        <v>150</v>
      </c>
      <c r="K1" s="78">
        <v>75</v>
      </c>
      <c r="L1" s="78">
        <v>50</v>
      </c>
      <c r="M1" s="78">
        <v>50</v>
      </c>
      <c r="N1" s="78">
        <v>25</v>
      </c>
      <c r="O1" s="78">
        <v>50</v>
      </c>
      <c r="P1" s="78">
        <v>100</v>
      </c>
      <c r="Q1" s="78">
        <v>25</v>
      </c>
      <c r="R1" s="78">
        <v>50</v>
      </c>
      <c r="S1" s="78">
        <v>100</v>
      </c>
      <c r="T1" s="78">
        <v>25</v>
      </c>
      <c r="U1" s="78">
        <v>200</v>
      </c>
      <c r="V1" s="78">
        <v>175</v>
      </c>
    </row>
    <row r="2" spans="1:27">
      <c r="C2" s="73" t="s">
        <v>55</v>
      </c>
      <c r="D2" s="73" t="s">
        <v>55</v>
      </c>
      <c r="E2" s="73" t="s">
        <v>55</v>
      </c>
      <c r="F2" s="73" t="s">
        <v>55</v>
      </c>
      <c r="G2" s="73" t="s">
        <v>55</v>
      </c>
      <c r="H2" s="73" t="s">
        <v>55</v>
      </c>
      <c r="I2" s="73" t="s">
        <v>37</v>
      </c>
      <c r="J2" s="73" t="s">
        <v>37</v>
      </c>
      <c r="K2" s="73" t="s">
        <v>293</v>
      </c>
      <c r="L2" s="73" t="s">
        <v>172</v>
      </c>
      <c r="M2" s="73" t="s">
        <v>288</v>
      </c>
      <c r="N2" s="73" t="s">
        <v>13</v>
      </c>
      <c r="O2" s="73" t="s">
        <v>13</v>
      </c>
      <c r="P2" s="73" t="s">
        <v>13</v>
      </c>
      <c r="Q2" s="73" t="s">
        <v>294</v>
      </c>
      <c r="R2" s="73" t="s">
        <v>294</v>
      </c>
      <c r="S2" s="73" t="s">
        <v>294</v>
      </c>
      <c r="T2" s="73" t="s">
        <v>209</v>
      </c>
      <c r="U2" s="73" t="s">
        <v>295</v>
      </c>
      <c r="V2" s="73" t="s">
        <v>296</v>
      </c>
      <c r="W2" s="224" t="s">
        <v>373</v>
      </c>
      <c r="X2" s="73" t="s">
        <v>291</v>
      </c>
      <c r="Y2" s="73" t="s">
        <v>469</v>
      </c>
      <c r="Z2" s="75" t="s">
        <v>157</v>
      </c>
    </row>
    <row r="3" spans="1:27" s="73" customFormat="1">
      <c r="B3" s="73" t="s">
        <v>443</v>
      </c>
      <c r="C3" s="73" t="s">
        <v>292</v>
      </c>
      <c r="D3" s="73" t="s">
        <v>249</v>
      </c>
      <c r="E3" s="73" t="s">
        <v>250</v>
      </c>
      <c r="F3" s="73" t="s">
        <v>252</v>
      </c>
      <c r="G3" s="73" t="s">
        <v>274</v>
      </c>
      <c r="H3" s="73" t="s">
        <v>158</v>
      </c>
      <c r="I3" s="73" t="s">
        <v>249</v>
      </c>
      <c r="J3" s="73" t="s">
        <v>252</v>
      </c>
      <c r="N3" s="73">
        <v>19</v>
      </c>
      <c r="O3" s="73">
        <v>50</v>
      </c>
      <c r="P3" s="73">
        <v>50</v>
      </c>
      <c r="Q3" s="73">
        <v>20</v>
      </c>
      <c r="R3" s="73">
        <v>40</v>
      </c>
      <c r="S3" s="73">
        <v>40</v>
      </c>
      <c r="W3" s="224"/>
      <c r="Y3" s="73">
        <v>150</v>
      </c>
      <c r="Z3" s="75"/>
    </row>
    <row r="4" spans="1:27">
      <c r="A4" s="73" t="s">
        <v>97</v>
      </c>
      <c r="B4" s="73" t="s">
        <v>372</v>
      </c>
      <c r="C4" s="1">
        <f>SUMPRODUCT(('2014-2015'!$F$4:$F$222=$A4)*('2014-2015'!$C$4:$C$222=C$2)*('2014-2015'!$D$4:$D$222=C$3))</f>
        <v>0</v>
      </c>
      <c r="D4" s="1">
        <f>SUMPRODUCT(('2014-2015'!$F$4:$F$222=$A4)*('2014-2015'!$C$4:$C$222=D$2)*('2014-2015'!$D$4:$D$222=D$3))</f>
        <v>0</v>
      </c>
      <c r="E4" s="1">
        <f>SUMPRODUCT(('2014-2015'!$F$4:$F$222=$A4)*('2014-2015'!$C$4:$C$222=E$2)*('2014-2015'!$D$4:$D$222=E$3))</f>
        <v>0</v>
      </c>
      <c r="F4" s="1">
        <f>SUMPRODUCT(('2014-2015'!$F$4:$F$222=$A4)*('2014-2015'!$C$4:$C$222=F$2)*('2014-2015'!$D$4:$D$222=F$3))</f>
        <v>0</v>
      </c>
      <c r="G4" s="1">
        <f>SUMPRODUCT(('2014-2015'!$F$4:$F$222=$A4)*('2014-2015'!$C$4:$C$222=G$2)*('2014-2015'!$D$4:$D$222=G$3))</f>
        <v>0</v>
      </c>
      <c r="H4" s="1">
        <f>SUMPRODUCT(('2014-2015'!$F$4:$F$222=$A4)*('2014-2015'!$C$4:$C$222=H$2)*('2014-2015'!$D$4:$D$222=H$3))</f>
        <v>0</v>
      </c>
      <c r="I4" s="1">
        <f>SUMPRODUCT(('2014-2015'!$F$4:$F$222=$A4)*('2014-2015'!$C$4:$C$222=I$2)*('2014-2015'!$D$4:$D$222=I$3))</f>
        <v>0</v>
      </c>
      <c r="J4" s="1">
        <f>SUMPRODUCT(('2014-2015'!$F$4:$F$222=$A4)*('2014-2015'!$C$4:$C$222=J$2)*('2014-2015'!$D$4:$D$222=J$3))</f>
        <v>0</v>
      </c>
      <c r="K4" s="1">
        <f>SUMPRODUCT(('2014-2015'!$F$4:$F$222=$A4)*('2014-2015'!$C$4:$C$222=K$2))</f>
        <v>0</v>
      </c>
      <c r="L4" s="1">
        <f>SUMPRODUCT((ISNUMBER(SEARCH("*"&amp;$A4&amp;"*",'2014-2015'!$F$4:$F$222))*('2014-2015'!$C$4:$C$222=L$2)))</f>
        <v>1</v>
      </c>
      <c r="M4" s="1">
        <f>SUMPRODUCT((ISNUMBER(SEARCH("*"&amp;$A4&amp;"*",'2014-2015'!$F$4:$F$222))*('2014-2015'!$C$4:$C$222=M$2)))</f>
        <v>0</v>
      </c>
      <c r="N4" s="1">
        <f>SUMPRODUCT(('2014-2015'!$F$4:$F$222=$A4)*('2014-2015'!$C$4:$C$222=N$2)*('2014-2015'!$D$4:$D$222&lt;N$3))</f>
        <v>1</v>
      </c>
      <c r="O4" s="1">
        <f>SUMPRODUCT(('2014-2015'!$F$4:$F$222=$A4)*('2014-2015'!$C$4:$C$222=O$2)*('2014-2015'!$D$4:$D$222&lt;O$3)*('2014-2015'!$D$4:$D$222&gt;N$3))</f>
        <v>0</v>
      </c>
      <c r="P4" s="1">
        <f>SUMPRODUCT(('2014-2015'!$F$4:$F$222=$A4)*('2014-2015'!$C$4:$C$222=P$2)*('2014-2015'!$D$4:$D$222&gt;P$3))</f>
        <v>0</v>
      </c>
      <c r="Q4" s="1">
        <f>SUMPRODUCT(('2014-2015'!$F$4:$F$222=$A4)*('2014-2015'!$C$4:$C$222=Q$2)*('2014-2015'!$D$4:$D$222&lt;Q$3))</f>
        <v>0</v>
      </c>
      <c r="R4" s="1">
        <f>SUMPRODUCT(('2014-2015'!$F$4:$F$222=$A4)*('2014-2015'!$C$4:$C$222=R$2)*('2014-2015'!$D$4:$D$222&lt;R$3)*('2014-2015'!$D$4:$D$222&gt;Q$3))</f>
        <v>0</v>
      </c>
      <c r="S4" s="1">
        <f>SUMPRODUCT(('2014-2015'!$F$4:$F$222=$A4)*('2014-2015'!$C$4:$C$222=S$2)*('2014-2015'!$D$4:$D$222&gt;S$3))</f>
        <v>0</v>
      </c>
      <c r="T4" s="1">
        <f>SUMPRODUCT(('2014-2015'!$F$4:$F$222=$A4)*('2014-2015'!$C$4:$C$222=T$2))</f>
        <v>0</v>
      </c>
      <c r="U4" s="1">
        <f>SUMPRODUCT((ISNUMBER(SEARCH("*"&amp;$A4&amp;"*",'2014-2015'!$F$4:$F$222)))*('2014-2015'!$C$4:$C$222=U$2)*('2014-2015'!$F$4:$F$222&lt;&gt;$A4))</f>
        <v>0</v>
      </c>
      <c r="V4" s="1">
        <f>SUMPRODUCT((ISNUMBER(SEARCH("*"&amp;$A4&amp;"*",'2014-2015'!$F$4:$F$222)))*('2014-2015'!$C$4:$C$222=V$2)*('2014-2015'!$F$4:$F$222&lt;&gt;$A4))</f>
        <v>0</v>
      </c>
      <c r="W4" s="225">
        <f>VLOOKUP(B4,'Coef catégorie'!$F$1:$H$47,3)</f>
        <v>100</v>
      </c>
      <c r="X4" s="76">
        <f>W4*(SUM(C4:V4)-SUMIF('2014-2015'!$F$4:$F$222,"*"&amp;Challenge!A4&amp;"*",'2014-2015'!$I$4:$I$222))</f>
        <v>132.34126984126985</v>
      </c>
      <c r="Y4" s="76">
        <f>$Y$3*SUMIF('2014-2015'!$F$4:$F$222,"*"&amp;Challenge!A4&amp;"*",'2014-2015'!$E$4:$E$222)</f>
        <v>0</v>
      </c>
      <c r="Z4" s="77">
        <f>SUMPRODUCT(C4:V4,$C$1:$V$1)+X4+Y4</f>
        <v>207.34126984126985</v>
      </c>
      <c r="AA4" s="3"/>
    </row>
    <row r="5" spans="1:27">
      <c r="A5" s="73" t="s">
        <v>16</v>
      </c>
      <c r="B5" s="73" t="s">
        <v>406</v>
      </c>
      <c r="C5" s="1">
        <f>SUMPRODUCT(('2014-2015'!$F$4:$F$222=$A5)*('2014-2015'!$C$4:$C$222=C$2)*('2014-2015'!$D$4:$D$222=C$3))</f>
        <v>0</v>
      </c>
      <c r="D5" s="1">
        <f>SUMPRODUCT(('2014-2015'!$F$4:$F$222=$A5)*('2014-2015'!$C$4:$C$222=D$2)*('2014-2015'!$D$4:$D$222=D$3))</f>
        <v>0</v>
      </c>
      <c r="E5" s="1">
        <f>SUMPRODUCT(('2014-2015'!$F$4:$F$222=$A5)*('2014-2015'!$C$4:$C$222=E$2)*('2014-2015'!$D$4:$D$222=E$3))</f>
        <v>0</v>
      </c>
      <c r="F5" s="1">
        <f>SUMPRODUCT(('2014-2015'!$F$4:$F$222=$A5)*('2014-2015'!$C$4:$C$222=F$2)*('2014-2015'!$D$4:$D$222=F$3))</f>
        <v>0</v>
      </c>
      <c r="G5" s="1">
        <f>SUMPRODUCT(('2014-2015'!$F$4:$F$222=$A5)*('2014-2015'!$C$4:$C$222=G$2)*('2014-2015'!$D$4:$D$222=G$3))</f>
        <v>0</v>
      </c>
      <c r="H5" s="1">
        <f>SUMPRODUCT(('2014-2015'!$F$4:$F$222=$A5)*('2014-2015'!$C$4:$C$222=H$2)*('2014-2015'!$D$4:$D$222=H$3))</f>
        <v>0</v>
      </c>
      <c r="I5" s="1">
        <f>SUMPRODUCT(('2014-2015'!$F$4:$F$222=$A5)*('2014-2015'!$C$4:$C$222=I$2)*('2014-2015'!$D$4:$D$222=I$3))</f>
        <v>0</v>
      </c>
      <c r="J5" s="1">
        <f>SUMPRODUCT(('2014-2015'!$F$4:$F$222=$A5)*('2014-2015'!$C$4:$C$222=J$2)*('2014-2015'!$D$4:$D$222=J$3))</f>
        <v>0</v>
      </c>
      <c r="K5" s="1">
        <f>SUMPRODUCT(('2014-2015'!$F$4:$F$222=$A5)*('2014-2015'!$C$4:$C$222=K$2))</f>
        <v>0</v>
      </c>
      <c r="L5" s="1">
        <f>SUMPRODUCT((ISNUMBER(SEARCH("*"&amp;$A5&amp;"*",'2014-2015'!$F$4:$F$222))*('2014-2015'!$C$4:$C$222=L$2)))</f>
        <v>3</v>
      </c>
      <c r="M5" s="1">
        <f>SUMPRODUCT((ISNUMBER(SEARCH("*"&amp;$A5&amp;"*",'2014-2015'!$F$4:$F$222))*('2014-2015'!$C$4:$C$222=M$2)))</f>
        <v>0</v>
      </c>
      <c r="N5" s="1">
        <f>SUMPRODUCT(('2014-2015'!$F$4:$F$222=$A5)*('2014-2015'!$C$4:$C$222=N$2)*('2014-2015'!$D$4:$D$222&lt;N$3))</f>
        <v>1</v>
      </c>
      <c r="O5" s="1">
        <f>SUMPRODUCT(('2014-2015'!$F$4:$F$222=$A5)*('2014-2015'!$C$4:$C$222=O$2)*('2014-2015'!$D$4:$D$222&lt;O$3)*('2014-2015'!$D$4:$D$222&gt;N$3))</f>
        <v>0</v>
      </c>
      <c r="P5" s="1">
        <f>SUMPRODUCT(('2014-2015'!$F$4:$F$222=$A5)*('2014-2015'!$C$4:$C$222=P$2)*('2014-2015'!$D$4:$D$222&gt;P$3))</f>
        <v>0</v>
      </c>
      <c r="Q5" s="1">
        <f>SUMPRODUCT(('2014-2015'!$F$4:$F$222=$A5)*('2014-2015'!$C$4:$C$222=Q$2)*('2014-2015'!$D$4:$D$222&lt;Q$3))</f>
        <v>0</v>
      </c>
      <c r="R5" s="1">
        <f>SUMPRODUCT(('2014-2015'!$F$4:$F$222=$A5)*('2014-2015'!$C$4:$C$222=R$2)*('2014-2015'!$D$4:$D$222&lt;R$3)*('2014-2015'!$D$4:$D$222&gt;Q$3))</f>
        <v>0</v>
      </c>
      <c r="S5" s="1">
        <f>SUMPRODUCT(('2014-2015'!$F$4:$F$222=$A5)*('2014-2015'!$C$4:$C$222=S$2)*('2014-2015'!$D$4:$D$222&gt;S$3))</f>
        <v>0</v>
      </c>
      <c r="T5" s="1">
        <f>SUMPRODUCT(('2014-2015'!$F$4:$F$222=$A5)*('2014-2015'!$C$4:$C$222=T$2))</f>
        <v>0</v>
      </c>
      <c r="U5" s="1">
        <f>SUMPRODUCT((ISNUMBER(SEARCH("*"&amp;$A5&amp;"*",'2014-2015'!$F$4:$F$222)))*('2014-2015'!$C$4:$C$222=U$2)*('2014-2015'!$F$4:$F$222&lt;&gt;$A5))</f>
        <v>0</v>
      </c>
      <c r="V5" s="1">
        <f>SUMPRODUCT((ISNUMBER(SEARCH("*"&amp;$A5&amp;"*",'2014-2015'!$F$4:$F$222)))*('2014-2015'!$C$4:$C$222=V$2)*('2014-2015'!$F$4:$F$222&lt;&gt;$A5))</f>
        <v>0</v>
      </c>
      <c r="W5" s="225">
        <f>VLOOKUP(B5,'Coef catégorie'!$F$1:$H$47,3)</f>
        <v>100</v>
      </c>
      <c r="X5" s="76">
        <f>W5*(SUM(C5:V5)-SUMIF('2014-2015'!$F$4:$F$222,"*"&amp;Challenge!A5&amp;"*",'2014-2015'!$I$4:$I$222))</f>
        <v>299.42892704086734</v>
      </c>
      <c r="Y5" s="76">
        <f>$Y$3*SUMIF('2014-2015'!$F$4:$F$222,"*"&amp;Challenge!A5&amp;"*",'2014-2015'!$E$4:$E$222)</f>
        <v>0</v>
      </c>
      <c r="Z5" s="77">
        <f t="shared" ref="Z5:Z50" si="0">SUMPRODUCT(C5:V5,$C$1:$V$1)+X5+Y5</f>
        <v>474.42892704086734</v>
      </c>
      <c r="AA5" s="3"/>
    </row>
    <row r="6" spans="1:27">
      <c r="A6" s="73" t="s">
        <v>169</v>
      </c>
      <c r="B6" s="73" t="s">
        <v>407</v>
      </c>
      <c r="C6" s="1">
        <f>SUMPRODUCT(('2014-2015'!$F$4:$F$222=$A6)*('2014-2015'!$C$4:$C$222=C$2)*('2014-2015'!$D$4:$D$222=C$3))</f>
        <v>0</v>
      </c>
      <c r="D6" s="1">
        <f>SUMPRODUCT(('2014-2015'!$F$4:$F$222=$A6)*('2014-2015'!$C$4:$C$222=D$2)*('2014-2015'!$D$4:$D$222=D$3))</f>
        <v>0</v>
      </c>
      <c r="E6" s="1">
        <f>SUMPRODUCT(('2014-2015'!$F$4:$F$222=$A6)*('2014-2015'!$C$4:$C$222=E$2)*('2014-2015'!$D$4:$D$222=E$3))</f>
        <v>0</v>
      </c>
      <c r="F6" s="1">
        <f>SUMPRODUCT(('2014-2015'!$F$4:$F$222=$A6)*('2014-2015'!$C$4:$C$222=F$2)*('2014-2015'!$D$4:$D$222=F$3))</f>
        <v>0</v>
      </c>
      <c r="G6" s="1">
        <f>SUMPRODUCT(('2014-2015'!$F$4:$F$222=$A6)*('2014-2015'!$C$4:$C$222=G$2)*('2014-2015'!$D$4:$D$222=G$3))</f>
        <v>0</v>
      </c>
      <c r="H6" s="1">
        <f>SUMPRODUCT(('2014-2015'!$F$4:$F$222=$A6)*('2014-2015'!$C$4:$C$222=H$2)*('2014-2015'!$D$4:$D$222=H$3))</f>
        <v>0</v>
      </c>
      <c r="I6" s="1">
        <f>SUMPRODUCT(('2014-2015'!$F$4:$F$222=$A6)*('2014-2015'!$C$4:$C$222=I$2)*('2014-2015'!$D$4:$D$222=I$3))</f>
        <v>0</v>
      </c>
      <c r="J6" s="1">
        <f>SUMPRODUCT(('2014-2015'!$F$4:$F$222=$A6)*('2014-2015'!$C$4:$C$222=J$2)*('2014-2015'!$D$4:$D$222=J$3))</f>
        <v>0</v>
      </c>
      <c r="K6" s="1">
        <f>SUMPRODUCT(('2014-2015'!$F$4:$F$222=$A6)*('2014-2015'!$C$4:$C$222=K$2))</f>
        <v>0</v>
      </c>
      <c r="L6" s="1">
        <f>SUMPRODUCT((ISNUMBER(SEARCH("*"&amp;$A6&amp;"*",'2014-2015'!$F$4:$F$222))*('2014-2015'!$C$4:$C$222=L$2)))</f>
        <v>2</v>
      </c>
      <c r="M6" s="1">
        <f>SUMPRODUCT((ISNUMBER(SEARCH("*"&amp;$A6&amp;"*",'2014-2015'!$F$4:$F$222))*('2014-2015'!$C$4:$C$222=M$2)))</f>
        <v>0</v>
      </c>
      <c r="N6" s="1">
        <f>SUMPRODUCT(('2014-2015'!$F$4:$F$222=$A6)*('2014-2015'!$C$4:$C$222=N$2)*('2014-2015'!$D$4:$D$222&lt;N$3))</f>
        <v>2</v>
      </c>
      <c r="O6" s="1">
        <f>SUMPRODUCT(('2014-2015'!$F$4:$F$222=$A6)*('2014-2015'!$C$4:$C$222=O$2)*('2014-2015'!$D$4:$D$222&lt;O$3)*('2014-2015'!$D$4:$D$222&gt;N$3))</f>
        <v>0</v>
      </c>
      <c r="P6" s="1">
        <f>SUMPRODUCT(('2014-2015'!$F$4:$F$222=$A6)*('2014-2015'!$C$4:$C$222=P$2)*('2014-2015'!$D$4:$D$222&gt;P$3))</f>
        <v>0</v>
      </c>
      <c r="Q6" s="1">
        <f>SUMPRODUCT(('2014-2015'!$F$4:$F$222=$A6)*('2014-2015'!$C$4:$C$222=Q$2)*('2014-2015'!$D$4:$D$222&lt;Q$3))</f>
        <v>1</v>
      </c>
      <c r="R6" s="1">
        <f>SUMPRODUCT(('2014-2015'!$F$4:$F$222=$A6)*('2014-2015'!$C$4:$C$222=R$2)*('2014-2015'!$D$4:$D$222&lt;R$3)*('2014-2015'!$D$4:$D$222&gt;Q$3))</f>
        <v>0</v>
      </c>
      <c r="S6" s="1">
        <f>SUMPRODUCT(('2014-2015'!$F$4:$F$222=$A6)*('2014-2015'!$C$4:$C$222=S$2)*('2014-2015'!$D$4:$D$222&gt;S$3))</f>
        <v>0</v>
      </c>
      <c r="T6" s="1">
        <f>SUMPRODUCT(('2014-2015'!$F$4:$F$222=$A6)*('2014-2015'!$C$4:$C$222=T$2))</f>
        <v>0</v>
      </c>
      <c r="U6" s="1">
        <f>SUMPRODUCT((ISNUMBER(SEARCH("*"&amp;$A6&amp;"*",'2014-2015'!$F$4:$F$222)))*('2014-2015'!$C$4:$C$222=U$2)*('2014-2015'!$F$4:$F$222&lt;&gt;$A6))</f>
        <v>0</v>
      </c>
      <c r="V6" s="1">
        <f>SUMPRODUCT((ISNUMBER(SEARCH("*"&amp;$A6&amp;"*",'2014-2015'!$F$4:$F$222)))*('2014-2015'!$C$4:$C$222=V$2)*('2014-2015'!$F$4:$F$222&lt;&gt;$A6))</f>
        <v>0</v>
      </c>
      <c r="W6" s="225">
        <f>VLOOKUP(B6,'Coef catégorie'!$F$1:$H$47,3)</f>
        <v>110</v>
      </c>
      <c r="X6" s="76">
        <f>W6*(SUM(C6:V6)-SUMIF('2014-2015'!$F$4:$F$222,"*"&amp;Challenge!A6&amp;"*",'2014-2015'!$I$4:$I$222))</f>
        <v>369.71764155744131</v>
      </c>
      <c r="Y6" s="76">
        <f>$Y$3*SUMIF('2014-2015'!$F$4:$F$222,"*"&amp;Challenge!A6&amp;"*",'2014-2015'!$E$4:$E$222)</f>
        <v>0</v>
      </c>
      <c r="Z6" s="77">
        <f t="shared" si="0"/>
        <v>544.71764155744131</v>
      </c>
      <c r="AA6" s="3"/>
    </row>
    <row r="7" spans="1:27">
      <c r="A7" s="73" t="s">
        <v>78</v>
      </c>
      <c r="C7" s="1">
        <f>SUMPRODUCT(('2014-2015'!$F$4:$F$222=$A7)*('2014-2015'!$C$4:$C$222=C$2)*('2014-2015'!$D$4:$D$222=C$3))</f>
        <v>0</v>
      </c>
      <c r="D7" s="1">
        <f>SUMPRODUCT(('2014-2015'!$F$4:$F$222=$A7)*('2014-2015'!$C$4:$C$222=D$2)*('2014-2015'!$D$4:$D$222=D$3))</f>
        <v>0</v>
      </c>
      <c r="E7" s="1">
        <f>SUMPRODUCT(('2014-2015'!$F$4:$F$222=$A7)*('2014-2015'!$C$4:$C$222=E$2)*('2014-2015'!$D$4:$D$222=E$3))</f>
        <v>0</v>
      </c>
      <c r="F7" s="1">
        <f>SUMPRODUCT(('2014-2015'!$F$4:$F$222=$A7)*('2014-2015'!$C$4:$C$222=F$2)*('2014-2015'!$D$4:$D$222=F$3))</f>
        <v>0</v>
      </c>
      <c r="G7" s="1">
        <f>SUMPRODUCT(('2014-2015'!$F$4:$F$222=$A7)*('2014-2015'!$C$4:$C$222=G$2)*('2014-2015'!$D$4:$D$222=G$3))</f>
        <v>0</v>
      </c>
      <c r="H7" s="1">
        <f>SUMPRODUCT(('2014-2015'!$F$4:$F$222=$A7)*('2014-2015'!$C$4:$C$222=H$2)*('2014-2015'!$D$4:$D$222=H$3))</f>
        <v>0</v>
      </c>
      <c r="I7" s="1">
        <f>SUMPRODUCT(('2014-2015'!$F$4:$F$222=$A7)*('2014-2015'!$C$4:$C$222=I$2)*('2014-2015'!$D$4:$D$222=I$3))</f>
        <v>0</v>
      </c>
      <c r="J7" s="1">
        <f>SUMPRODUCT(('2014-2015'!$F$4:$F$222=$A7)*('2014-2015'!$C$4:$C$222=J$2)*('2014-2015'!$D$4:$D$222=J$3))</f>
        <v>0</v>
      </c>
      <c r="K7" s="1">
        <f>SUMPRODUCT(('2014-2015'!$F$4:$F$222=$A7)*('2014-2015'!$C$4:$C$222=K$2))</f>
        <v>0</v>
      </c>
      <c r="L7" s="1">
        <f>SUMPRODUCT((ISNUMBER(SEARCH("*"&amp;$A7&amp;"*",'2014-2015'!$F$4:$F$222))*('2014-2015'!$C$4:$C$222=L$2)))</f>
        <v>0</v>
      </c>
      <c r="M7" s="1">
        <f>SUMPRODUCT((ISNUMBER(SEARCH("*"&amp;$A7&amp;"*",'2014-2015'!$F$4:$F$222))*('2014-2015'!$C$4:$C$222=M$2)))</f>
        <v>0</v>
      </c>
      <c r="N7" s="1">
        <f>SUMPRODUCT(('2014-2015'!$F$4:$F$222=$A7)*('2014-2015'!$C$4:$C$222=N$2)*('2014-2015'!$D$4:$D$222&lt;N$3))</f>
        <v>0</v>
      </c>
      <c r="O7" s="1">
        <f>SUMPRODUCT(('2014-2015'!$F$4:$F$222=$A7)*('2014-2015'!$C$4:$C$222=O$2)*('2014-2015'!$D$4:$D$222&lt;O$3)*('2014-2015'!$D$4:$D$222&gt;N$3))</f>
        <v>0</v>
      </c>
      <c r="P7" s="1">
        <f>SUMPRODUCT(('2014-2015'!$F$4:$F$222=$A7)*('2014-2015'!$C$4:$C$222=P$2)*('2014-2015'!$D$4:$D$222&gt;P$3))</f>
        <v>0</v>
      </c>
      <c r="Q7" s="1">
        <f>SUMPRODUCT(('2014-2015'!$F$4:$F$222=$A7)*('2014-2015'!$C$4:$C$222=Q$2)*('2014-2015'!$D$4:$D$222&lt;Q$3))</f>
        <v>0</v>
      </c>
      <c r="R7" s="1">
        <f>SUMPRODUCT(('2014-2015'!$F$4:$F$222=$A7)*('2014-2015'!$C$4:$C$222=R$2)*('2014-2015'!$D$4:$D$222&lt;R$3)*('2014-2015'!$D$4:$D$222&gt;Q$3))</f>
        <v>0</v>
      </c>
      <c r="S7" s="1">
        <f>SUMPRODUCT(('2014-2015'!$F$4:$F$222=$A7)*('2014-2015'!$C$4:$C$222=S$2)*('2014-2015'!$D$4:$D$222&gt;S$3))</f>
        <v>0</v>
      </c>
      <c r="T7" s="1">
        <f>SUMPRODUCT(('2014-2015'!$F$4:$F$222=$A7)*('2014-2015'!$C$4:$C$222=T$2))</f>
        <v>0</v>
      </c>
      <c r="U7" s="1">
        <f>SUMPRODUCT((ISNUMBER(SEARCH("*"&amp;$A7&amp;"*",'2014-2015'!$F$4:$F$222)))*('2014-2015'!$C$4:$C$222=U$2)*('2014-2015'!$F$4:$F$222&lt;&gt;$A7))</f>
        <v>0</v>
      </c>
      <c r="V7" s="1">
        <f>SUMPRODUCT((ISNUMBER(SEARCH("*"&amp;$A7&amp;"*",'2014-2015'!$F$4:$F$222)))*('2014-2015'!$C$4:$C$222=V$2)*('2014-2015'!$F$4:$F$222&lt;&gt;$A7))</f>
        <v>0</v>
      </c>
      <c r="W7" s="225" t="e">
        <f>VLOOKUP(B7,'Coef catégorie'!$F$1:$H$47,3)</f>
        <v>#N/A</v>
      </c>
      <c r="X7" s="76" t="e">
        <f>W7*(SUM(C7:V7)-SUMIF('2014-2015'!$F$4:$F$222,"*"&amp;Challenge!A7&amp;"*",'2014-2015'!$I$4:$I$222))</f>
        <v>#N/A</v>
      </c>
      <c r="Y7" s="76">
        <f>$Y$3*SUMIF('2014-2015'!$F$4:$F$222,"*"&amp;Challenge!A7&amp;"*",'2014-2015'!$E$4:$E$222)</f>
        <v>0</v>
      </c>
      <c r="Z7" s="77" t="e">
        <f t="shared" si="0"/>
        <v>#N/A</v>
      </c>
      <c r="AA7" s="3"/>
    </row>
    <row r="8" spans="1:27">
      <c r="A8" s="73" t="s">
        <v>45</v>
      </c>
      <c r="C8" s="1">
        <f>SUMPRODUCT(('2014-2015'!$F$4:$F$222=$A8)*('2014-2015'!$C$4:$C$222=C$2)*('2014-2015'!$D$4:$D$222=C$3))</f>
        <v>0</v>
      </c>
      <c r="D8" s="1">
        <f>SUMPRODUCT(('2014-2015'!$F$4:$F$222=$A8)*('2014-2015'!$C$4:$C$222=D$2)*('2014-2015'!$D$4:$D$222=D$3))</f>
        <v>0</v>
      </c>
      <c r="E8" s="1">
        <f>SUMPRODUCT(('2014-2015'!$F$4:$F$222=$A8)*('2014-2015'!$C$4:$C$222=E$2)*('2014-2015'!$D$4:$D$222=E$3))</f>
        <v>0</v>
      </c>
      <c r="F8" s="1">
        <f>SUMPRODUCT(('2014-2015'!$F$4:$F$222=$A8)*('2014-2015'!$C$4:$C$222=F$2)*('2014-2015'!$D$4:$D$222=F$3))</f>
        <v>0</v>
      </c>
      <c r="G8" s="1">
        <f>SUMPRODUCT(('2014-2015'!$F$4:$F$222=$A8)*('2014-2015'!$C$4:$C$222=G$2)*('2014-2015'!$D$4:$D$222=G$3))</f>
        <v>0</v>
      </c>
      <c r="H8" s="1">
        <f>SUMPRODUCT(('2014-2015'!$F$4:$F$222=$A8)*('2014-2015'!$C$4:$C$222=H$2)*('2014-2015'!$D$4:$D$222=H$3))</f>
        <v>0</v>
      </c>
      <c r="I8" s="1">
        <f>SUMPRODUCT(('2014-2015'!$F$4:$F$222=$A8)*('2014-2015'!$C$4:$C$222=I$2)*('2014-2015'!$D$4:$D$222=I$3))</f>
        <v>0</v>
      </c>
      <c r="J8" s="1">
        <f>SUMPRODUCT(('2014-2015'!$F$4:$F$222=$A8)*('2014-2015'!$C$4:$C$222=J$2)*('2014-2015'!$D$4:$D$222=J$3))</f>
        <v>0</v>
      </c>
      <c r="K8" s="1">
        <f>SUMPRODUCT(('2014-2015'!$F$4:$F$222=$A8)*('2014-2015'!$C$4:$C$222=K$2))</f>
        <v>0</v>
      </c>
      <c r="L8" s="1">
        <f>SUMPRODUCT((ISNUMBER(SEARCH("*"&amp;$A8&amp;"*",'2014-2015'!$F$4:$F$222))*('2014-2015'!$C$4:$C$222=L$2)))</f>
        <v>0</v>
      </c>
      <c r="M8" s="1">
        <f>SUMPRODUCT((ISNUMBER(SEARCH("*"&amp;$A8&amp;"*",'2014-2015'!$F$4:$F$222))*('2014-2015'!$C$4:$C$222=M$2)))</f>
        <v>0</v>
      </c>
      <c r="N8" s="1">
        <f>SUMPRODUCT(('2014-2015'!$F$4:$F$222=$A8)*('2014-2015'!$C$4:$C$222=N$2)*('2014-2015'!$D$4:$D$222&lt;N$3))</f>
        <v>0</v>
      </c>
      <c r="O8" s="1">
        <f>SUMPRODUCT(('2014-2015'!$F$4:$F$222=$A8)*('2014-2015'!$C$4:$C$222=O$2)*('2014-2015'!$D$4:$D$222&lt;O$3)*('2014-2015'!$D$4:$D$222&gt;N$3))</f>
        <v>0</v>
      </c>
      <c r="P8" s="1">
        <f>SUMPRODUCT(('2014-2015'!$F$4:$F$222=$A8)*('2014-2015'!$C$4:$C$222=P$2)*('2014-2015'!$D$4:$D$222&gt;P$3))</f>
        <v>0</v>
      </c>
      <c r="Q8" s="1">
        <f>SUMPRODUCT(('2014-2015'!$F$4:$F$222=$A8)*('2014-2015'!$C$4:$C$222=Q$2)*('2014-2015'!$D$4:$D$222&lt;Q$3))</f>
        <v>0</v>
      </c>
      <c r="R8" s="1">
        <f>SUMPRODUCT(('2014-2015'!$F$4:$F$222=$A8)*('2014-2015'!$C$4:$C$222=R$2)*('2014-2015'!$D$4:$D$222&lt;R$3)*('2014-2015'!$D$4:$D$222&gt;Q$3))</f>
        <v>0</v>
      </c>
      <c r="S8" s="1">
        <f>SUMPRODUCT(('2014-2015'!$F$4:$F$222=$A8)*('2014-2015'!$C$4:$C$222=S$2)*('2014-2015'!$D$4:$D$222&gt;S$3))</f>
        <v>0</v>
      </c>
      <c r="T8" s="1">
        <f>SUMPRODUCT(('2014-2015'!$F$4:$F$222=$A8)*('2014-2015'!$C$4:$C$222=T$2))</f>
        <v>0</v>
      </c>
      <c r="U8" s="1">
        <f>SUMPRODUCT((ISNUMBER(SEARCH("*"&amp;$A8&amp;"*",'2014-2015'!$F$4:$F$222)))*('2014-2015'!$C$4:$C$222=U$2)*('2014-2015'!$F$4:$F$222&lt;&gt;$A8))</f>
        <v>0</v>
      </c>
      <c r="V8" s="1">
        <f>SUMPRODUCT((ISNUMBER(SEARCH("*"&amp;$A8&amp;"*",'2014-2015'!$F$4:$F$222)))*('2014-2015'!$C$4:$C$222=V$2)*('2014-2015'!$F$4:$F$222&lt;&gt;$A8))</f>
        <v>0</v>
      </c>
      <c r="W8" s="225" t="e">
        <f>VLOOKUP(B8,'Coef catégorie'!$F$1:$H$47,3)</f>
        <v>#N/A</v>
      </c>
      <c r="X8" s="76" t="e">
        <f>W8*(SUM(C8:V8)-SUMIF('2014-2015'!$F$4:$F$222,"*"&amp;Challenge!A8&amp;"*",'2014-2015'!$I$4:$I$222))</f>
        <v>#N/A</v>
      </c>
      <c r="Y8" s="76">
        <f>$Y$3*SUMIF('2014-2015'!$F$4:$F$222,"*"&amp;Challenge!A8&amp;"*",'2014-2015'!$E$4:$E$222)</f>
        <v>0</v>
      </c>
      <c r="Z8" s="77" t="e">
        <f t="shared" si="0"/>
        <v>#N/A</v>
      </c>
      <c r="AA8" s="3"/>
    </row>
    <row r="9" spans="1:27">
      <c r="A9" s="73" t="s">
        <v>79</v>
      </c>
      <c r="B9" s="73" t="s">
        <v>408</v>
      </c>
      <c r="C9" s="1">
        <f>SUMPRODUCT(('2014-2015'!$F$4:$F$222=$A9)*('2014-2015'!$C$4:$C$222=C$2)*('2014-2015'!$D$4:$D$222=C$3))</f>
        <v>0</v>
      </c>
      <c r="D9" s="1">
        <f>SUMPRODUCT(('2014-2015'!$F$4:$F$222=$A9)*('2014-2015'!$C$4:$C$222=D$2)*('2014-2015'!$D$4:$D$222=D$3))</f>
        <v>0</v>
      </c>
      <c r="E9" s="1">
        <f>SUMPRODUCT(('2014-2015'!$F$4:$F$222=$A9)*('2014-2015'!$C$4:$C$222=E$2)*('2014-2015'!$D$4:$D$222=E$3))</f>
        <v>0</v>
      </c>
      <c r="F9" s="1">
        <f>SUMPRODUCT(('2014-2015'!$F$4:$F$222=$A9)*('2014-2015'!$C$4:$C$222=F$2)*('2014-2015'!$D$4:$D$222=F$3))</f>
        <v>0</v>
      </c>
      <c r="G9" s="1">
        <f>SUMPRODUCT(('2014-2015'!$F$4:$F$222=$A9)*('2014-2015'!$C$4:$C$222=G$2)*('2014-2015'!$D$4:$D$222=G$3))</f>
        <v>0</v>
      </c>
      <c r="H9" s="1">
        <f>SUMPRODUCT(('2014-2015'!$F$4:$F$222=$A9)*('2014-2015'!$C$4:$C$222=H$2)*('2014-2015'!$D$4:$D$222=H$3))</f>
        <v>0</v>
      </c>
      <c r="I9" s="1">
        <f>SUMPRODUCT(('2014-2015'!$F$4:$F$222=$A9)*('2014-2015'!$C$4:$C$222=I$2)*('2014-2015'!$D$4:$D$222=I$3))</f>
        <v>0</v>
      </c>
      <c r="J9" s="1">
        <f>SUMPRODUCT(('2014-2015'!$F$4:$F$222=$A9)*('2014-2015'!$C$4:$C$222=J$2)*('2014-2015'!$D$4:$D$222=J$3))</f>
        <v>0</v>
      </c>
      <c r="K9" s="1">
        <f>SUMPRODUCT(('2014-2015'!$F$4:$F$222=$A9)*('2014-2015'!$C$4:$C$222=K$2))</f>
        <v>0</v>
      </c>
      <c r="L9" s="1">
        <f>SUMPRODUCT((ISNUMBER(SEARCH("*"&amp;$A9&amp;"*",'2014-2015'!$F$4:$F$222))*('2014-2015'!$C$4:$C$222=L$2)))</f>
        <v>1</v>
      </c>
      <c r="M9" s="1">
        <f>SUMPRODUCT((ISNUMBER(SEARCH("*"&amp;$A9&amp;"*",'2014-2015'!$F$4:$F$222))*('2014-2015'!$C$4:$C$222=M$2)))</f>
        <v>0</v>
      </c>
      <c r="N9" s="1">
        <f>SUMPRODUCT(('2014-2015'!$F$4:$F$222=$A9)*('2014-2015'!$C$4:$C$222=N$2)*('2014-2015'!$D$4:$D$222&lt;N$3))</f>
        <v>1</v>
      </c>
      <c r="O9" s="1">
        <f>SUMPRODUCT(('2014-2015'!$F$4:$F$222=$A9)*('2014-2015'!$C$4:$C$222=O$2)*('2014-2015'!$D$4:$D$222&lt;O$3)*('2014-2015'!$D$4:$D$222&gt;N$3))</f>
        <v>0</v>
      </c>
      <c r="P9" s="1">
        <f>SUMPRODUCT(('2014-2015'!$F$4:$F$222=$A9)*('2014-2015'!$C$4:$C$222=P$2)*('2014-2015'!$D$4:$D$222&gt;P$3))</f>
        <v>0</v>
      </c>
      <c r="Q9" s="1">
        <f>SUMPRODUCT(('2014-2015'!$F$4:$F$222=$A9)*('2014-2015'!$C$4:$C$222=Q$2)*('2014-2015'!$D$4:$D$222&lt;Q$3))</f>
        <v>0</v>
      </c>
      <c r="R9" s="1">
        <f>SUMPRODUCT(('2014-2015'!$F$4:$F$222=$A9)*('2014-2015'!$C$4:$C$222=R$2)*('2014-2015'!$D$4:$D$222&lt;R$3)*('2014-2015'!$D$4:$D$222&gt;Q$3))</f>
        <v>0</v>
      </c>
      <c r="S9" s="1">
        <f>SUMPRODUCT(('2014-2015'!$F$4:$F$222=$A9)*('2014-2015'!$C$4:$C$222=S$2)*('2014-2015'!$D$4:$D$222&gt;S$3))</f>
        <v>0</v>
      </c>
      <c r="T9" s="1">
        <f>SUMPRODUCT(('2014-2015'!$F$4:$F$222=$A9)*('2014-2015'!$C$4:$C$222=T$2))</f>
        <v>0</v>
      </c>
      <c r="U9" s="1">
        <f>SUMPRODUCT((ISNUMBER(SEARCH("*"&amp;$A9&amp;"*",'2014-2015'!$F$4:$F$222)))*('2014-2015'!$C$4:$C$222=U$2)*('2014-2015'!$F$4:$F$222&lt;&gt;$A9))</f>
        <v>0</v>
      </c>
      <c r="V9" s="1">
        <f>SUMPRODUCT((ISNUMBER(SEARCH("*"&amp;$A9&amp;"*",'2014-2015'!$F$4:$F$222)))*('2014-2015'!$C$4:$C$222=V$2)*('2014-2015'!$F$4:$F$222&lt;&gt;$A9))</f>
        <v>0</v>
      </c>
      <c r="W9" s="225">
        <f>VLOOKUP(B9,'Coef catégorie'!$F$1:$H$47,3)</f>
        <v>120</v>
      </c>
      <c r="X9" s="76">
        <f>W9*(SUM(C9:V9)-SUMIF('2014-2015'!$F$4:$F$222,"*"&amp;Challenge!A9&amp;"*",'2014-2015'!$I$4:$I$222))</f>
        <v>101.18044557068949</v>
      </c>
      <c r="Y9" s="76">
        <f>$Y$3*SUMIF('2014-2015'!$F$4:$F$222,"*"&amp;Challenge!A9&amp;"*",'2014-2015'!$E$4:$E$222)</f>
        <v>150</v>
      </c>
      <c r="Z9" s="77">
        <f t="shared" si="0"/>
        <v>326.18044557068947</v>
      </c>
      <c r="AA9" s="3"/>
    </row>
    <row r="10" spans="1:27">
      <c r="A10" s="73" t="s">
        <v>21</v>
      </c>
      <c r="B10" s="73" t="s">
        <v>408</v>
      </c>
      <c r="C10" s="1">
        <f>SUMPRODUCT(('2014-2015'!$F$4:$F$222=$A10)*('2014-2015'!$C$4:$C$222=C$2)*('2014-2015'!$D$4:$D$222=C$3))</f>
        <v>0</v>
      </c>
      <c r="D10" s="1">
        <f>SUMPRODUCT(('2014-2015'!$F$4:$F$222=$A10)*('2014-2015'!$C$4:$C$222=D$2)*('2014-2015'!$D$4:$D$222=D$3))</f>
        <v>0</v>
      </c>
      <c r="E10" s="1">
        <f>SUMPRODUCT(('2014-2015'!$F$4:$F$222=$A10)*('2014-2015'!$C$4:$C$222=E$2)*('2014-2015'!$D$4:$D$222=E$3))</f>
        <v>0</v>
      </c>
      <c r="F10" s="1">
        <f>SUMPRODUCT(('2014-2015'!$F$4:$F$222=$A10)*('2014-2015'!$C$4:$C$222=F$2)*('2014-2015'!$D$4:$D$222=F$3))</f>
        <v>0</v>
      </c>
      <c r="G10" s="1">
        <f>SUMPRODUCT(('2014-2015'!$F$4:$F$222=$A10)*('2014-2015'!$C$4:$C$222=G$2)*('2014-2015'!$D$4:$D$222=G$3))</f>
        <v>0</v>
      </c>
      <c r="H10" s="1">
        <f>SUMPRODUCT(('2014-2015'!$F$4:$F$222=$A10)*('2014-2015'!$C$4:$C$222=H$2)*('2014-2015'!$D$4:$D$222=H$3))</f>
        <v>0</v>
      </c>
      <c r="I10" s="1">
        <f>SUMPRODUCT(('2014-2015'!$F$4:$F$222=$A10)*('2014-2015'!$C$4:$C$222=I$2)*('2014-2015'!$D$4:$D$222=I$3))</f>
        <v>0</v>
      </c>
      <c r="J10" s="1">
        <f>SUMPRODUCT(('2014-2015'!$F$4:$F$222=$A10)*('2014-2015'!$C$4:$C$222=J$2)*('2014-2015'!$D$4:$D$222=J$3))</f>
        <v>0</v>
      </c>
      <c r="K10" s="1">
        <f>SUMPRODUCT(('2014-2015'!$F$4:$F$222=$A10)*('2014-2015'!$C$4:$C$222=K$2))</f>
        <v>0</v>
      </c>
      <c r="L10" s="1">
        <f>SUMPRODUCT((ISNUMBER(SEARCH("*"&amp;$A10&amp;"*",'2014-2015'!$F$4:$F$222))*('2014-2015'!$C$4:$C$222=L$2)))</f>
        <v>1</v>
      </c>
      <c r="M10" s="1">
        <f>SUMPRODUCT((ISNUMBER(SEARCH("*"&amp;$A10&amp;"*",'2014-2015'!$F$4:$F$222))*('2014-2015'!$C$4:$C$222=M$2)))</f>
        <v>0</v>
      </c>
      <c r="N10" s="1">
        <f>SUMPRODUCT(('2014-2015'!$F$4:$F$222=$A10)*('2014-2015'!$C$4:$C$222=N$2)*('2014-2015'!$D$4:$D$222&lt;N$3))</f>
        <v>1</v>
      </c>
      <c r="O10" s="1">
        <f>SUMPRODUCT(('2014-2015'!$F$4:$F$222=$A10)*('2014-2015'!$C$4:$C$222=O$2)*('2014-2015'!$D$4:$D$222&lt;O$3)*('2014-2015'!$D$4:$D$222&gt;N$3))</f>
        <v>0</v>
      </c>
      <c r="P10" s="1">
        <f>SUMPRODUCT(('2014-2015'!$F$4:$F$222=$A10)*('2014-2015'!$C$4:$C$222=P$2)*('2014-2015'!$D$4:$D$222&gt;P$3))</f>
        <v>0</v>
      </c>
      <c r="Q10" s="1">
        <f>SUMPRODUCT(('2014-2015'!$F$4:$F$222=$A10)*('2014-2015'!$C$4:$C$222=Q$2)*('2014-2015'!$D$4:$D$222&lt;Q$3))</f>
        <v>0</v>
      </c>
      <c r="R10" s="1">
        <f>SUMPRODUCT(('2014-2015'!$F$4:$F$222=$A10)*('2014-2015'!$C$4:$C$222=R$2)*('2014-2015'!$D$4:$D$222&lt;R$3)*('2014-2015'!$D$4:$D$222&gt;Q$3))</f>
        <v>0</v>
      </c>
      <c r="S10" s="1">
        <f>SUMPRODUCT(('2014-2015'!$F$4:$F$222=$A10)*('2014-2015'!$C$4:$C$222=S$2)*('2014-2015'!$D$4:$D$222&gt;S$3))</f>
        <v>0</v>
      </c>
      <c r="T10" s="1">
        <f>SUMPRODUCT(('2014-2015'!$F$4:$F$222=$A10)*('2014-2015'!$C$4:$C$222=T$2))</f>
        <v>0</v>
      </c>
      <c r="U10" s="1">
        <f>SUMPRODUCT((ISNUMBER(SEARCH("*"&amp;$A10&amp;"*",'2014-2015'!$F$4:$F$222)))*('2014-2015'!$C$4:$C$222=U$2)*('2014-2015'!$F$4:$F$222&lt;&gt;$A10))</f>
        <v>0</v>
      </c>
      <c r="V10" s="1">
        <f>SUMPRODUCT((ISNUMBER(SEARCH("*"&amp;$A10&amp;"*",'2014-2015'!$F$4:$F$222)))*('2014-2015'!$C$4:$C$222=V$2)*('2014-2015'!$F$4:$F$222&lt;&gt;$A10))</f>
        <v>0</v>
      </c>
      <c r="W10" s="225">
        <f>VLOOKUP(B10,'Coef catégorie'!$F$1:$H$47,3)</f>
        <v>120</v>
      </c>
      <c r="X10" s="76">
        <f>W10*(SUM(C10:V10)-SUMIF('2014-2015'!$F$4:$F$222,"*"&amp;Challenge!A10&amp;"*",'2014-2015'!$I$4:$I$222))</f>
        <v>186.93331059184717</v>
      </c>
      <c r="Y10" s="76">
        <f>$Y$3*SUMIF('2014-2015'!$F$4:$F$222,"*"&amp;Challenge!A10&amp;"*",'2014-2015'!$E$4:$E$222)</f>
        <v>150</v>
      </c>
      <c r="Z10" s="77">
        <f t="shared" si="0"/>
        <v>411.9333105918472</v>
      </c>
      <c r="AA10" s="3"/>
    </row>
    <row r="11" spans="1:27">
      <c r="A11" s="73" t="s">
        <v>30</v>
      </c>
      <c r="B11" s="73" t="s">
        <v>407</v>
      </c>
      <c r="C11" s="1">
        <f>SUMPRODUCT(('2014-2015'!$F$4:$F$222=$A11)*('2014-2015'!$C$4:$C$222=C$2)*('2014-2015'!$D$4:$D$222=C$3))</f>
        <v>0</v>
      </c>
      <c r="D11" s="1">
        <f>SUMPRODUCT(('2014-2015'!$F$4:$F$222=$A11)*('2014-2015'!$C$4:$C$222=D$2)*('2014-2015'!$D$4:$D$222=D$3))</f>
        <v>0</v>
      </c>
      <c r="E11" s="1">
        <f>SUMPRODUCT(('2014-2015'!$F$4:$F$222=$A11)*('2014-2015'!$C$4:$C$222=E$2)*('2014-2015'!$D$4:$D$222=E$3))</f>
        <v>0</v>
      </c>
      <c r="F11" s="1">
        <f>SUMPRODUCT(('2014-2015'!$F$4:$F$222=$A11)*('2014-2015'!$C$4:$C$222=F$2)*('2014-2015'!$D$4:$D$222=F$3))</f>
        <v>0</v>
      </c>
      <c r="G11" s="1">
        <f>SUMPRODUCT(('2014-2015'!$F$4:$F$222=$A11)*('2014-2015'!$C$4:$C$222=G$2)*('2014-2015'!$D$4:$D$222=G$3))</f>
        <v>0</v>
      </c>
      <c r="H11" s="1">
        <f>SUMPRODUCT(('2014-2015'!$F$4:$F$222=$A11)*('2014-2015'!$C$4:$C$222=H$2)*('2014-2015'!$D$4:$D$222=H$3))</f>
        <v>0</v>
      </c>
      <c r="I11" s="1">
        <f>SUMPRODUCT(('2014-2015'!$F$4:$F$222=$A11)*('2014-2015'!$C$4:$C$222=I$2)*('2014-2015'!$D$4:$D$222=I$3))</f>
        <v>0</v>
      </c>
      <c r="J11" s="1">
        <f>SUMPRODUCT(('2014-2015'!$F$4:$F$222=$A11)*('2014-2015'!$C$4:$C$222=J$2)*('2014-2015'!$D$4:$D$222=J$3))</f>
        <v>0</v>
      </c>
      <c r="K11" s="1">
        <f>SUMPRODUCT(('2014-2015'!$F$4:$F$222=$A11)*('2014-2015'!$C$4:$C$222=K$2))</f>
        <v>0</v>
      </c>
      <c r="L11" s="1">
        <f>SUMPRODUCT((ISNUMBER(SEARCH("*"&amp;$A11&amp;"*",'2014-2015'!$F$4:$F$222))*('2014-2015'!$C$4:$C$222=L$2)))</f>
        <v>1</v>
      </c>
      <c r="M11" s="1">
        <f>SUMPRODUCT((ISNUMBER(SEARCH("*"&amp;$A11&amp;"*",'2014-2015'!$F$4:$F$222))*('2014-2015'!$C$4:$C$222=M$2)))</f>
        <v>0</v>
      </c>
      <c r="N11" s="1">
        <f>SUMPRODUCT(('2014-2015'!$F$4:$F$222=$A11)*('2014-2015'!$C$4:$C$222=N$2)*('2014-2015'!$D$4:$D$222&lt;N$3))</f>
        <v>2</v>
      </c>
      <c r="O11" s="1">
        <f>SUMPRODUCT(('2014-2015'!$F$4:$F$222=$A11)*('2014-2015'!$C$4:$C$222=O$2)*('2014-2015'!$D$4:$D$222&lt;O$3)*('2014-2015'!$D$4:$D$222&gt;N$3))</f>
        <v>0</v>
      </c>
      <c r="P11" s="1">
        <f>SUMPRODUCT(('2014-2015'!$F$4:$F$222=$A11)*('2014-2015'!$C$4:$C$222=P$2)*('2014-2015'!$D$4:$D$222&gt;P$3))</f>
        <v>0</v>
      </c>
      <c r="Q11" s="1">
        <f>SUMPRODUCT(('2014-2015'!$F$4:$F$222=$A11)*('2014-2015'!$C$4:$C$222=Q$2)*('2014-2015'!$D$4:$D$222&lt;Q$3))</f>
        <v>0</v>
      </c>
      <c r="R11" s="1">
        <f>SUMPRODUCT(('2014-2015'!$F$4:$F$222=$A11)*('2014-2015'!$C$4:$C$222=R$2)*('2014-2015'!$D$4:$D$222&lt;R$3)*('2014-2015'!$D$4:$D$222&gt;Q$3))</f>
        <v>0</v>
      </c>
      <c r="S11" s="1">
        <f>SUMPRODUCT(('2014-2015'!$F$4:$F$222=$A11)*('2014-2015'!$C$4:$C$222=S$2)*('2014-2015'!$D$4:$D$222&gt;S$3))</f>
        <v>0</v>
      </c>
      <c r="T11" s="1">
        <f>SUMPRODUCT(('2014-2015'!$F$4:$F$222=$A11)*('2014-2015'!$C$4:$C$222=T$2))</f>
        <v>0</v>
      </c>
      <c r="U11" s="1">
        <f>SUMPRODUCT((ISNUMBER(SEARCH("*"&amp;$A11&amp;"*",'2014-2015'!$F$4:$F$222)))*('2014-2015'!$C$4:$C$222=U$2)*('2014-2015'!$F$4:$F$222&lt;&gt;$A11))</f>
        <v>0</v>
      </c>
      <c r="V11" s="1">
        <f>SUMPRODUCT((ISNUMBER(SEARCH("*"&amp;$A11&amp;"*",'2014-2015'!$F$4:$F$222)))*('2014-2015'!$C$4:$C$222=V$2)*('2014-2015'!$F$4:$F$222&lt;&gt;$A11))</f>
        <v>0</v>
      </c>
      <c r="W11" s="225">
        <f>VLOOKUP(B11,'Coef catégorie'!$F$1:$H$47,3)</f>
        <v>110</v>
      </c>
      <c r="X11" s="76">
        <f>W11*(SUM(C11:V11)-SUMIF('2014-2015'!$F$4:$F$222,"*"&amp;Challenge!A11&amp;"*",'2014-2015'!$I$4:$I$222))</f>
        <v>170.97039816552012</v>
      </c>
      <c r="Y11" s="76">
        <f>$Y$3*SUMIF('2014-2015'!$F$4:$F$222,"*"&amp;Challenge!A11&amp;"*",'2014-2015'!$E$4:$E$222)</f>
        <v>150</v>
      </c>
      <c r="Z11" s="77">
        <f t="shared" si="0"/>
        <v>420.97039816552012</v>
      </c>
      <c r="AA11" s="3"/>
    </row>
    <row r="12" spans="1:27">
      <c r="A12" s="73" t="s">
        <v>69</v>
      </c>
      <c r="B12" s="73" t="s">
        <v>407</v>
      </c>
      <c r="C12" s="1">
        <f>SUMPRODUCT(('2014-2015'!$F$4:$F$222=$A12)*('2014-2015'!$C$4:$C$222=C$2)*('2014-2015'!$D$4:$D$222=C$3))</f>
        <v>0</v>
      </c>
      <c r="D12" s="1">
        <f>SUMPRODUCT(('2014-2015'!$F$4:$F$222=$A12)*('2014-2015'!$C$4:$C$222=D$2)*('2014-2015'!$D$4:$D$222=D$3))</f>
        <v>0</v>
      </c>
      <c r="E12" s="1">
        <f>SUMPRODUCT(('2014-2015'!$F$4:$F$222=$A12)*('2014-2015'!$C$4:$C$222=E$2)*('2014-2015'!$D$4:$D$222=E$3))</f>
        <v>0</v>
      </c>
      <c r="F12" s="1">
        <f>SUMPRODUCT(('2014-2015'!$F$4:$F$222=$A12)*('2014-2015'!$C$4:$C$222=F$2)*('2014-2015'!$D$4:$D$222=F$3))</f>
        <v>0</v>
      </c>
      <c r="G12" s="1">
        <f>SUMPRODUCT(('2014-2015'!$F$4:$F$222=$A12)*('2014-2015'!$C$4:$C$222=G$2)*('2014-2015'!$D$4:$D$222=G$3))</f>
        <v>0</v>
      </c>
      <c r="H12" s="1">
        <f>SUMPRODUCT(('2014-2015'!$F$4:$F$222=$A12)*('2014-2015'!$C$4:$C$222=H$2)*('2014-2015'!$D$4:$D$222=H$3))</f>
        <v>0</v>
      </c>
      <c r="I12" s="1">
        <f>SUMPRODUCT(('2014-2015'!$F$4:$F$222=$A12)*('2014-2015'!$C$4:$C$222=I$2)*('2014-2015'!$D$4:$D$222=I$3))</f>
        <v>0</v>
      </c>
      <c r="J12" s="1">
        <f>SUMPRODUCT(('2014-2015'!$F$4:$F$222=$A12)*('2014-2015'!$C$4:$C$222=J$2)*('2014-2015'!$D$4:$D$222=J$3))</f>
        <v>0</v>
      </c>
      <c r="K12" s="1">
        <f>SUMPRODUCT(('2014-2015'!$F$4:$F$222=$A12)*('2014-2015'!$C$4:$C$222=K$2))</f>
        <v>0</v>
      </c>
      <c r="L12" s="1">
        <f>SUMPRODUCT((ISNUMBER(SEARCH("*"&amp;$A12&amp;"*",'2014-2015'!$F$4:$F$222))*('2014-2015'!$C$4:$C$222=L$2)))</f>
        <v>0</v>
      </c>
      <c r="M12" s="1">
        <f>SUMPRODUCT((ISNUMBER(SEARCH("*"&amp;$A12&amp;"*",'2014-2015'!$F$4:$F$222))*('2014-2015'!$C$4:$C$222=M$2)))</f>
        <v>0</v>
      </c>
      <c r="N12" s="1">
        <f>SUMPRODUCT(('2014-2015'!$F$4:$F$222=$A12)*('2014-2015'!$C$4:$C$222=N$2)*('2014-2015'!$D$4:$D$222&lt;N$3))</f>
        <v>1</v>
      </c>
      <c r="O12" s="1">
        <f>SUMPRODUCT(('2014-2015'!$F$4:$F$222=$A12)*('2014-2015'!$C$4:$C$222=O$2)*('2014-2015'!$D$4:$D$222&lt;O$3)*('2014-2015'!$D$4:$D$222&gt;N$3))</f>
        <v>0</v>
      </c>
      <c r="P12" s="1">
        <f>SUMPRODUCT(('2014-2015'!$F$4:$F$222=$A12)*('2014-2015'!$C$4:$C$222=P$2)*('2014-2015'!$D$4:$D$222&gt;P$3))</f>
        <v>0</v>
      </c>
      <c r="Q12" s="1">
        <f>SUMPRODUCT(('2014-2015'!$F$4:$F$222=$A12)*('2014-2015'!$C$4:$C$222=Q$2)*('2014-2015'!$D$4:$D$222&lt;Q$3))</f>
        <v>0</v>
      </c>
      <c r="R12" s="1">
        <f>SUMPRODUCT(('2014-2015'!$F$4:$F$222=$A12)*('2014-2015'!$C$4:$C$222=R$2)*('2014-2015'!$D$4:$D$222&lt;R$3)*('2014-2015'!$D$4:$D$222&gt;Q$3))</f>
        <v>0</v>
      </c>
      <c r="S12" s="1">
        <f>SUMPRODUCT(('2014-2015'!$F$4:$F$222=$A12)*('2014-2015'!$C$4:$C$222=S$2)*('2014-2015'!$D$4:$D$222&gt;S$3))</f>
        <v>1</v>
      </c>
      <c r="T12" s="1">
        <f>SUMPRODUCT(('2014-2015'!$F$4:$F$222=$A12)*('2014-2015'!$C$4:$C$222=T$2))</f>
        <v>0</v>
      </c>
      <c r="U12" s="1">
        <f>SUMPRODUCT((ISNUMBER(SEARCH("*"&amp;$A12&amp;"*",'2014-2015'!$F$4:$F$222)))*('2014-2015'!$C$4:$C$222=U$2)*('2014-2015'!$F$4:$F$222&lt;&gt;$A12))</f>
        <v>0</v>
      </c>
      <c r="V12" s="1">
        <f>SUMPRODUCT((ISNUMBER(SEARCH("*"&amp;$A12&amp;"*",'2014-2015'!$F$4:$F$222)))*('2014-2015'!$C$4:$C$222=V$2)*('2014-2015'!$F$4:$F$222&lt;&gt;$A12))</f>
        <v>0</v>
      </c>
      <c r="W12" s="225">
        <f>VLOOKUP(B12,'Coef catégorie'!$F$1:$H$47,3)</f>
        <v>110</v>
      </c>
      <c r="X12" s="76">
        <f>W12*(SUM(C12:V12)-SUMIF('2014-2015'!$F$4:$F$222,"*"&amp;Challenge!A12&amp;"*",'2014-2015'!$I$4:$I$222))</f>
        <v>212.4953527684022</v>
      </c>
      <c r="Y12" s="76">
        <f>$Y$3*SUMIF('2014-2015'!$F$4:$F$222,"*"&amp;Challenge!A12&amp;"*",'2014-2015'!$E$4:$E$222)</f>
        <v>150</v>
      </c>
      <c r="Z12" s="77">
        <f t="shared" si="0"/>
        <v>487.4953527684022</v>
      </c>
      <c r="AA12" s="3"/>
    </row>
    <row r="13" spans="1:27">
      <c r="A13" s="73" t="s">
        <v>31</v>
      </c>
      <c r="C13" s="1">
        <f>SUMPRODUCT(('2014-2015'!$F$4:$F$222=$A13)*('2014-2015'!$C$4:$C$222=C$2)*('2014-2015'!$D$4:$D$222=C$3))</f>
        <v>0</v>
      </c>
      <c r="D13" s="1">
        <f>SUMPRODUCT(('2014-2015'!$F$4:$F$222=$A13)*('2014-2015'!$C$4:$C$222=D$2)*('2014-2015'!$D$4:$D$222=D$3))</f>
        <v>0</v>
      </c>
      <c r="E13" s="1">
        <f>SUMPRODUCT(('2014-2015'!$F$4:$F$222=$A13)*('2014-2015'!$C$4:$C$222=E$2)*('2014-2015'!$D$4:$D$222=E$3))</f>
        <v>0</v>
      </c>
      <c r="F13" s="1">
        <f>SUMPRODUCT(('2014-2015'!$F$4:$F$222=$A13)*('2014-2015'!$C$4:$C$222=F$2)*('2014-2015'!$D$4:$D$222=F$3))</f>
        <v>0</v>
      </c>
      <c r="G13" s="1">
        <f>SUMPRODUCT(('2014-2015'!$F$4:$F$222=$A13)*('2014-2015'!$C$4:$C$222=G$2)*('2014-2015'!$D$4:$D$222=G$3))</f>
        <v>0</v>
      </c>
      <c r="H13" s="1">
        <f>SUMPRODUCT(('2014-2015'!$F$4:$F$222=$A13)*('2014-2015'!$C$4:$C$222=H$2)*('2014-2015'!$D$4:$D$222=H$3))</f>
        <v>0</v>
      </c>
      <c r="I13" s="1">
        <f>SUMPRODUCT(('2014-2015'!$F$4:$F$222=$A13)*('2014-2015'!$C$4:$C$222=I$2)*('2014-2015'!$D$4:$D$222=I$3))</f>
        <v>0</v>
      </c>
      <c r="J13" s="1">
        <f>SUMPRODUCT(('2014-2015'!$F$4:$F$222=$A13)*('2014-2015'!$C$4:$C$222=J$2)*('2014-2015'!$D$4:$D$222=J$3))</f>
        <v>0</v>
      </c>
      <c r="K13" s="1">
        <f>SUMPRODUCT(('2014-2015'!$F$4:$F$222=$A13)*('2014-2015'!$C$4:$C$222=K$2))</f>
        <v>0</v>
      </c>
      <c r="L13" s="1">
        <f>SUMPRODUCT((ISNUMBER(SEARCH("*"&amp;$A13&amp;"*",'2014-2015'!$F$4:$F$222))*('2014-2015'!$C$4:$C$222=L$2)))</f>
        <v>0</v>
      </c>
      <c r="M13" s="1">
        <f>SUMPRODUCT((ISNUMBER(SEARCH("*"&amp;$A13&amp;"*",'2014-2015'!$F$4:$F$222))*('2014-2015'!$C$4:$C$222=M$2)))</f>
        <v>0</v>
      </c>
      <c r="N13" s="1">
        <f>SUMPRODUCT(('2014-2015'!$F$4:$F$222=$A13)*('2014-2015'!$C$4:$C$222=N$2)*('2014-2015'!$D$4:$D$222&lt;N$3))</f>
        <v>0</v>
      </c>
      <c r="O13" s="1">
        <f>SUMPRODUCT(('2014-2015'!$F$4:$F$222=$A13)*('2014-2015'!$C$4:$C$222=O$2)*('2014-2015'!$D$4:$D$222&lt;O$3)*('2014-2015'!$D$4:$D$222&gt;N$3))</f>
        <v>0</v>
      </c>
      <c r="P13" s="1">
        <f>SUMPRODUCT(('2014-2015'!$F$4:$F$222=$A13)*('2014-2015'!$C$4:$C$222=P$2)*('2014-2015'!$D$4:$D$222&gt;P$3))</f>
        <v>0</v>
      </c>
      <c r="Q13" s="1">
        <f>SUMPRODUCT(('2014-2015'!$F$4:$F$222=$A13)*('2014-2015'!$C$4:$C$222=Q$2)*('2014-2015'!$D$4:$D$222&lt;Q$3))</f>
        <v>0</v>
      </c>
      <c r="R13" s="1">
        <f>SUMPRODUCT(('2014-2015'!$F$4:$F$222=$A13)*('2014-2015'!$C$4:$C$222=R$2)*('2014-2015'!$D$4:$D$222&lt;R$3)*('2014-2015'!$D$4:$D$222&gt;Q$3))</f>
        <v>0</v>
      </c>
      <c r="S13" s="1">
        <f>SUMPRODUCT(('2014-2015'!$F$4:$F$222=$A13)*('2014-2015'!$C$4:$C$222=S$2)*('2014-2015'!$D$4:$D$222&gt;S$3))</f>
        <v>0</v>
      </c>
      <c r="T13" s="1">
        <f>SUMPRODUCT(('2014-2015'!$F$4:$F$222=$A13)*('2014-2015'!$C$4:$C$222=T$2))</f>
        <v>0</v>
      </c>
      <c r="U13" s="1">
        <f>SUMPRODUCT((ISNUMBER(SEARCH("*"&amp;$A13&amp;"*",'2014-2015'!$F$4:$F$222)))*('2014-2015'!$C$4:$C$222=U$2)*('2014-2015'!$F$4:$F$222&lt;&gt;$A13))</f>
        <v>0</v>
      </c>
      <c r="V13" s="1">
        <f>SUMPRODUCT((ISNUMBER(SEARCH("*"&amp;$A13&amp;"*",'2014-2015'!$F$4:$F$222)))*('2014-2015'!$C$4:$C$222=V$2)*('2014-2015'!$F$4:$F$222&lt;&gt;$A13))</f>
        <v>0</v>
      </c>
      <c r="W13" s="225" t="e">
        <f>VLOOKUP(B13,'Coef catégorie'!$F$1:$H$47,3)</f>
        <v>#N/A</v>
      </c>
      <c r="X13" s="76" t="e">
        <f>W13*(SUM(C13:V13)-SUMIF('2014-2015'!$F$4:$F$222,"*"&amp;Challenge!A13&amp;"*",'2014-2015'!$I$4:$I$222))</f>
        <v>#N/A</v>
      </c>
      <c r="Y13" s="76">
        <f>$Y$3*SUMIF('2014-2015'!$F$4:$F$222,"*"&amp;Challenge!A13&amp;"*",'2014-2015'!$E$4:$E$222)</f>
        <v>0</v>
      </c>
      <c r="Z13" s="77" t="e">
        <f t="shared" si="0"/>
        <v>#N/A</v>
      </c>
      <c r="AA13" s="3"/>
    </row>
    <row r="14" spans="1:27">
      <c r="A14" s="73" t="s">
        <v>29</v>
      </c>
      <c r="C14" s="1">
        <f>SUMPRODUCT(('2014-2015'!$F$4:$F$222=$A14)*('2014-2015'!$C$4:$C$222=C$2)*('2014-2015'!$D$4:$D$222=C$3))</f>
        <v>0</v>
      </c>
      <c r="D14" s="1">
        <f>SUMPRODUCT(('2014-2015'!$F$4:$F$222=$A14)*('2014-2015'!$C$4:$C$222=D$2)*('2014-2015'!$D$4:$D$222=D$3))</f>
        <v>0</v>
      </c>
      <c r="E14" s="1">
        <f>SUMPRODUCT(('2014-2015'!$F$4:$F$222=$A14)*('2014-2015'!$C$4:$C$222=E$2)*('2014-2015'!$D$4:$D$222=E$3))</f>
        <v>0</v>
      </c>
      <c r="F14" s="1">
        <f>SUMPRODUCT(('2014-2015'!$F$4:$F$222=$A14)*('2014-2015'!$C$4:$C$222=F$2)*('2014-2015'!$D$4:$D$222=F$3))</f>
        <v>0</v>
      </c>
      <c r="G14" s="1">
        <f>SUMPRODUCT(('2014-2015'!$F$4:$F$222=$A14)*('2014-2015'!$C$4:$C$222=G$2)*('2014-2015'!$D$4:$D$222=G$3))</f>
        <v>0</v>
      </c>
      <c r="H14" s="1">
        <f>SUMPRODUCT(('2014-2015'!$F$4:$F$222=$A14)*('2014-2015'!$C$4:$C$222=H$2)*('2014-2015'!$D$4:$D$222=H$3))</f>
        <v>0</v>
      </c>
      <c r="I14" s="1">
        <f>SUMPRODUCT(('2014-2015'!$F$4:$F$222=$A14)*('2014-2015'!$C$4:$C$222=I$2)*('2014-2015'!$D$4:$D$222=I$3))</f>
        <v>0</v>
      </c>
      <c r="J14" s="1">
        <f>SUMPRODUCT(('2014-2015'!$F$4:$F$222=$A14)*('2014-2015'!$C$4:$C$222=J$2)*('2014-2015'!$D$4:$D$222=J$3))</f>
        <v>0</v>
      </c>
      <c r="K14" s="1">
        <f>SUMPRODUCT(('2014-2015'!$F$4:$F$222=$A14)*('2014-2015'!$C$4:$C$222=K$2))</f>
        <v>0</v>
      </c>
      <c r="L14" s="1">
        <f>SUMPRODUCT((ISNUMBER(SEARCH("*"&amp;$A14&amp;"*",'2014-2015'!$F$4:$F$222))*('2014-2015'!$C$4:$C$222=L$2)))</f>
        <v>0</v>
      </c>
      <c r="M14" s="1">
        <f>SUMPRODUCT((ISNUMBER(SEARCH("*"&amp;$A14&amp;"*",'2014-2015'!$F$4:$F$222))*('2014-2015'!$C$4:$C$222=M$2)))</f>
        <v>0</v>
      </c>
      <c r="N14" s="1">
        <f>SUMPRODUCT(('2014-2015'!$F$4:$F$222=$A14)*('2014-2015'!$C$4:$C$222=N$2)*('2014-2015'!$D$4:$D$222&lt;N$3))</f>
        <v>0</v>
      </c>
      <c r="O14" s="1">
        <f>SUMPRODUCT(('2014-2015'!$F$4:$F$222=$A14)*('2014-2015'!$C$4:$C$222=O$2)*('2014-2015'!$D$4:$D$222&lt;O$3)*('2014-2015'!$D$4:$D$222&gt;N$3))</f>
        <v>0</v>
      </c>
      <c r="P14" s="1">
        <f>SUMPRODUCT(('2014-2015'!$F$4:$F$222=$A14)*('2014-2015'!$C$4:$C$222=P$2)*('2014-2015'!$D$4:$D$222&gt;P$3))</f>
        <v>0</v>
      </c>
      <c r="Q14" s="1">
        <f>SUMPRODUCT(('2014-2015'!$F$4:$F$222=$A14)*('2014-2015'!$C$4:$C$222=Q$2)*('2014-2015'!$D$4:$D$222&lt;Q$3))</f>
        <v>0</v>
      </c>
      <c r="R14" s="1">
        <f>SUMPRODUCT(('2014-2015'!$F$4:$F$222=$A14)*('2014-2015'!$C$4:$C$222=R$2)*('2014-2015'!$D$4:$D$222&lt;R$3)*('2014-2015'!$D$4:$D$222&gt;Q$3))</f>
        <v>0</v>
      </c>
      <c r="S14" s="1">
        <f>SUMPRODUCT(('2014-2015'!$F$4:$F$222=$A14)*('2014-2015'!$C$4:$C$222=S$2)*('2014-2015'!$D$4:$D$222&gt;S$3))</f>
        <v>0</v>
      </c>
      <c r="T14" s="1">
        <f>SUMPRODUCT(('2014-2015'!$F$4:$F$222=$A14)*('2014-2015'!$C$4:$C$222=T$2))</f>
        <v>0</v>
      </c>
      <c r="U14" s="1">
        <f>SUMPRODUCT((ISNUMBER(SEARCH("*"&amp;$A14&amp;"*",'2014-2015'!$F$4:$F$222)))*('2014-2015'!$C$4:$C$222=U$2)*('2014-2015'!$F$4:$F$222&lt;&gt;$A14))</f>
        <v>0</v>
      </c>
      <c r="V14" s="1">
        <f>SUMPRODUCT((ISNUMBER(SEARCH("*"&amp;$A14&amp;"*",'2014-2015'!$F$4:$F$222)))*('2014-2015'!$C$4:$C$222=V$2)*('2014-2015'!$F$4:$F$222&lt;&gt;$A14))</f>
        <v>0</v>
      </c>
      <c r="W14" s="225" t="e">
        <f>VLOOKUP(B14,'Coef catégorie'!$F$1:$H$47,3)</f>
        <v>#N/A</v>
      </c>
      <c r="X14" s="76" t="e">
        <f>W14*(SUM(C14:V14)-SUMIF('2014-2015'!$F$4:$F$222,"*"&amp;Challenge!A14&amp;"*",'2014-2015'!$I$4:$I$222))</f>
        <v>#N/A</v>
      </c>
      <c r="Y14" s="76">
        <f>$Y$3*SUMIF('2014-2015'!$F$4:$F$222,"*"&amp;Challenge!A14&amp;"*",'2014-2015'!$E$4:$E$222)</f>
        <v>0</v>
      </c>
      <c r="Z14" s="77" t="e">
        <f t="shared" si="0"/>
        <v>#N/A</v>
      </c>
      <c r="AA14" s="3"/>
    </row>
    <row r="15" spans="1:27">
      <c r="A15" s="73" t="s">
        <v>99</v>
      </c>
      <c r="B15" s="73" t="s">
        <v>372</v>
      </c>
      <c r="C15" s="1">
        <f>SUMPRODUCT(('2014-2015'!$F$4:$F$222=$A15)*('2014-2015'!$C$4:$C$222=C$2)*('2014-2015'!$D$4:$D$222=C$3))</f>
        <v>0</v>
      </c>
      <c r="D15" s="1">
        <f>SUMPRODUCT(('2014-2015'!$F$4:$F$222=$A15)*('2014-2015'!$C$4:$C$222=D$2)*('2014-2015'!$D$4:$D$222=D$3))</f>
        <v>0</v>
      </c>
      <c r="E15" s="1">
        <f>SUMPRODUCT(('2014-2015'!$F$4:$F$222=$A15)*('2014-2015'!$C$4:$C$222=E$2)*('2014-2015'!$D$4:$D$222=E$3))</f>
        <v>0</v>
      </c>
      <c r="F15" s="1">
        <f>SUMPRODUCT(('2014-2015'!$F$4:$F$222=$A15)*('2014-2015'!$C$4:$C$222=F$2)*('2014-2015'!$D$4:$D$222=F$3))</f>
        <v>0</v>
      </c>
      <c r="G15" s="1">
        <f>SUMPRODUCT(('2014-2015'!$F$4:$F$222=$A15)*('2014-2015'!$C$4:$C$222=G$2)*('2014-2015'!$D$4:$D$222=G$3))</f>
        <v>0</v>
      </c>
      <c r="H15" s="1">
        <f>SUMPRODUCT(('2014-2015'!$F$4:$F$222=$A15)*('2014-2015'!$C$4:$C$222=H$2)*('2014-2015'!$D$4:$D$222=H$3))</f>
        <v>0</v>
      </c>
      <c r="I15" s="1">
        <f>SUMPRODUCT(('2014-2015'!$F$4:$F$222=$A15)*('2014-2015'!$C$4:$C$222=I$2)*('2014-2015'!$D$4:$D$222=I$3))</f>
        <v>0</v>
      </c>
      <c r="J15" s="1">
        <f>SUMPRODUCT(('2014-2015'!$F$4:$F$222=$A15)*('2014-2015'!$C$4:$C$222=J$2)*('2014-2015'!$D$4:$D$222=J$3))</f>
        <v>0</v>
      </c>
      <c r="K15" s="1">
        <f>SUMPRODUCT(('2014-2015'!$F$4:$F$222=$A15)*('2014-2015'!$C$4:$C$222=K$2))</f>
        <v>0</v>
      </c>
      <c r="L15" s="1">
        <f>SUMPRODUCT((ISNUMBER(SEARCH("*"&amp;$A15&amp;"*",'2014-2015'!$F$4:$F$222))*('2014-2015'!$C$4:$C$222=L$2)))</f>
        <v>1</v>
      </c>
      <c r="M15" s="1">
        <f>SUMPRODUCT((ISNUMBER(SEARCH("*"&amp;$A15&amp;"*",'2014-2015'!$F$4:$F$222))*('2014-2015'!$C$4:$C$222=M$2)))</f>
        <v>0</v>
      </c>
      <c r="N15" s="1">
        <f>SUMPRODUCT(('2014-2015'!$F$4:$F$222=$A15)*('2014-2015'!$C$4:$C$222=N$2)*('2014-2015'!$D$4:$D$222&lt;N$3))</f>
        <v>1</v>
      </c>
      <c r="O15" s="1">
        <f>SUMPRODUCT(('2014-2015'!$F$4:$F$222=$A15)*('2014-2015'!$C$4:$C$222=O$2)*('2014-2015'!$D$4:$D$222&lt;O$3)*('2014-2015'!$D$4:$D$222&gt;N$3))</f>
        <v>0</v>
      </c>
      <c r="P15" s="1">
        <f>SUMPRODUCT(('2014-2015'!$F$4:$F$222=$A15)*('2014-2015'!$C$4:$C$222=P$2)*('2014-2015'!$D$4:$D$222&gt;P$3))</f>
        <v>0</v>
      </c>
      <c r="Q15" s="1">
        <f>SUMPRODUCT(('2014-2015'!$F$4:$F$222=$A15)*('2014-2015'!$C$4:$C$222=Q$2)*('2014-2015'!$D$4:$D$222&lt;Q$3))</f>
        <v>2</v>
      </c>
      <c r="R15" s="1">
        <f>SUMPRODUCT(('2014-2015'!$F$4:$F$222=$A15)*('2014-2015'!$C$4:$C$222=R$2)*('2014-2015'!$D$4:$D$222&lt;R$3)*('2014-2015'!$D$4:$D$222&gt;Q$3))</f>
        <v>0</v>
      </c>
      <c r="S15" s="1">
        <f>SUMPRODUCT(('2014-2015'!$F$4:$F$222=$A15)*('2014-2015'!$C$4:$C$222=S$2)*('2014-2015'!$D$4:$D$222&gt;S$3))</f>
        <v>0</v>
      </c>
      <c r="T15" s="1">
        <f>SUMPRODUCT(('2014-2015'!$F$4:$F$222=$A15)*('2014-2015'!$C$4:$C$222=T$2))</f>
        <v>0</v>
      </c>
      <c r="U15" s="1">
        <f>SUMPRODUCT((ISNUMBER(SEARCH("*"&amp;$A15&amp;"*",'2014-2015'!$F$4:$F$222)))*('2014-2015'!$C$4:$C$222=U$2)*('2014-2015'!$F$4:$F$222&lt;&gt;$A15))</f>
        <v>0</v>
      </c>
      <c r="V15" s="1">
        <f>SUMPRODUCT((ISNUMBER(SEARCH("*"&amp;$A15&amp;"*",'2014-2015'!$F$4:$F$222)))*('2014-2015'!$C$4:$C$222=V$2)*('2014-2015'!$F$4:$F$222&lt;&gt;$A15))</f>
        <v>0</v>
      </c>
      <c r="W15" s="225">
        <f>VLOOKUP(B15,'Coef catégorie'!$F$1:$H$47,3)</f>
        <v>100</v>
      </c>
      <c r="X15" s="76">
        <f>W15*(SUM(C15:V15)-SUMIF('2014-2015'!$F$4:$F$222,"*"&amp;Challenge!A15&amp;"*",'2014-2015'!$I$4:$I$222))</f>
        <v>268.02948926533628</v>
      </c>
      <c r="Y15" s="76">
        <f>$Y$3*SUMIF('2014-2015'!$F$4:$F$222,"*"&amp;Challenge!A15&amp;"*",'2014-2015'!$E$4:$E$222)</f>
        <v>0</v>
      </c>
      <c r="Z15" s="77">
        <f t="shared" si="0"/>
        <v>393.02948926533628</v>
      </c>
      <c r="AA15" s="3"/>
    </row>
    <row r="16" spans="1:27">
      <c r="A16" s="73" t="s">
        <v>236</v>
      </c>
      <c r="C16" s="1">
        <f>SUMPRODUCT(('2014-2015'!$F$4:$F$222=$A16)*('2014-2015'!$C$4:$C$222=C$2)*('2014-2015'!$D$4:$D$222=C$3))</f>
        <v>0</v>
      </c>
      <c r="D16" s="1">
        <f>SUMPRODUCT(('2014-2015'!$F$4:$F$222=$A16)*('2014-2015'!$C$4:$C$222=D$2)*('2014-2015'!$D$4:$D$222=D$3))</f>
        <v>0</v>
      </c>
      <c r="E16" s="1">
        <f>SUMPRODUCT(('2014-2015'!$F$4:$F$222=$A16)*('2014-2015'!$C$4:$C$222=E$2)*('2014-2015'!$D$4:$D$222=E$3))</f>
        <v>0</v>
      </c>
      <c r="F16" s="1">
        <f>SUMPRODUCT(('2014-2015'!$F$4:$F$222=$A16)*('2014-2015'!$C$4:$C$222=F$2)*('2014-2015'!$D$4:$D$222=F$3))</f>
        <v>0</v>
      </c>
      <c r="G16" s="1">
        <f>SUMPRODUCT(('2014-2015'!$F$4:$F$222=$A16)*('2014-2015'!$C$4:$C$222=G$2)*('2014-2015'!$D$4:$D$222=G$3))</f>
        <v>0</v>
      </c>
      <c r="H16" s="1">
        <f>SUMPRODUCT(('2014-2015'!$F$4:$F$222=$A16)*('2014-2015'!$C$4:$C$222=H$2)*('2014-2015'!$D$4:$D$222=H$3))</f>
        <v>0</v>
      </c>
      <c r="I16" s="1">
        <f>SUMPRODUCT(('2014-2015'!$F$4:$F$222=$A16)*('2014-2015'!$C$4:$C$222=I$2)*('2014-2015'!$D$4:$D$222=I$3))</f>
        <v>0</v>
      </c>
      <c r="J16" s="1">
        <f>SUMPRODUCT(('2014-2015'!$F$4:$F$222=$A16)*('2014-2015'!$C$4:$C$222=J$2)*('2014-2015'!$D$4:$D$222=J$3))</f>
        <v>0</v>
      </c>
      <c r="K16" s="1">
        <f>SUMPRODUCT(('2014-2015'!$F$4:$F$222=$A16)*('2014-2015'!$C$4:$C$222=K$2))</f>
        <v>0</v>
      </c>
      <c r="L16" s="1">
        <f>SUMPRODUCT((ISNUMBER(SEARCH("*"&amp;$A16&amp;"*",'2014-2015'!$F$4:$F$222))*('2014-2015'!$C$4:$C$222=L$2)))</f>
        <v>0</v>
      </c>
      <c r="M16" s="1">
        <f>SUMPRODUCT((ISNUMBER(SEARCH("*"&amp;$A16&amp;"*",'2014-2015'!$F$4:$F$222))*('2014-2015'!$C$4:$C$222=M$2)))</f>
        <v>0</v>
      </c>
      <c r="N16" s="1">
        <f>SUMPRODUCT(('2014-2015'!$F$4:$F$222=$A16)*('2014-2015'!$C$4:$C$222=N$2)*('2014-2015'!$D$4:$D$222&lt;N$3))</f>
        <v>0</v>
      </c>
      <c r="O16" s="1">
        <f>SUMPRODUCT(('2014-2015'!$F$4:$F$222=$A16)*('2014-2015'!$C$4:$C$222=O$2)*('2014-2015'!$D$4:$D$222&lt;O$3)*('2014-2015'!$D$4:$D$222&gt;N$3))</f>
        <v>0</v>
      </c>
      <c r="P16" s="1">
        <f>SUMPRODUCT(('2014-2015'!$F$4:$F$222=$A16)*('2014-2015'!$C$4:$C$222=P$2)*('2014-2015'!$D$4:$D$222&gt;P$3))</f>
        <v>0</v>
      </c>
      <c r="Q16" s="1">
        <f>SUMPRODUCT(('2014-2015'!$F$4:$F$222=$A16)*('2014-2015'!$C$4:$C$222=Q$2)*('2014-2015'!$D$4:$D$222&lt;Q$3))</f>
        <v>0</v>
      </c>
      <c r="R16" s="1">
        <f>SUMPRODUCT(('2014-2015'!$F$4:$F$222=$A16)*('2014-2015'!$C$4:$C$222=R$2)*('2014-2015'!$D$4:$D$222&lt;R$3)*('2014-2015'!$D$4:$D$222&gt;Q$3))</f>
        <v>0</v>
      </c>
      <c r="S16" s="1">
        <f>SUMPRODUCT(('2014-2015'!$F$4:$F$222=$A16)*('2014-2015'!$C$4:$C$222=S$2)*('2014-2015'!$D$4:$D$222&gt;S$3))</f>
        <v>0</v>
      </c>
      <c r="T16" s="1">
        <f>SUMPRODUCT(('2014-2015'!$F$4:$F$222=$A16)*('2014-2015'!$C$4:$C$222=T$2))</f>
        <v>0</v>
      </c>
      <c r="U16" s="1">
        <f>SUMPRODUCT((ISNUMBER(SEARCH("*"&amp;$A16&amp;"*",'2014-2015'!$F$4:$F$222)))*('2014-2015'!$C$4:$C$222=U$2)*('2014-2015'!$F$4:$F$222&lt;&gt;$A16))</f>
        <v>0</v>
      </c>
      <c r="V16" s="1">
        <f>SUMPRODUCT((ISNUMBER(SEARCH("*"&amp;$A16&amp;"*",'2014-2015'!$F$4:$F$222)))*('2014-2015'!$C$4:$C$222=V$2)*('2014-2015'!$F$4:$F$222&lt;&gt;$A16))</f>
        <v>0</v>
      </c>
      <c r="W16" s="225" t="e">
        <f>VLOOKUP(B16,'Coef catégorie'!$F$1:$H$47,3)</f>
        <v>#N/A</v>
      </c>
      <c r="X16" s="76" t="e">
        <f>W16*(SUM(C16:V16)-SUMIF('2014-2015'!$F$4:$F$222,"*"&amp;Challenge!A16&amp;"*",'2014-2015'!$I$4:$I$222))</f>
        <v>#N/A</v>
      </c>
      <c r="Y16" s="76">
        <f>$Y$3*SUMIF('2014-2015'!$F$4:$F$222,"*"&amp;Challenge!A16&amp;"*",'2014-2015'!$E$4:$E$222)</f>
        <v>0</v>
      </c>
      <c r="Z16" s="77" t="e">
        <f t="shared" si="0"/>
        <v>#N/A</v>
      </c>
      <c r="AA16" s="3"/>
    </row>
    <row r="17" spans="1:27">
      <c r="A17" s="73" t="s">
        <v>105</v>
      </c>
      <c r="B17" s="73" t="s">
        <v>406</v>
      </c>
      <c r="C17" s="1">
        <f>SUMPRODUCT(('2014-2015'!$F$4:$F$222=$A17)*('2014-2015'!$C$4:$C$222=C$2)*('2014-2015'!$D$4:$D$222=C$3))</f>
        <v>0</v>
      </c>
      <c r="D17" s="1">
        <f>SUMPRODUCT(('2014-2015'!$F$4:$F$222=$A17)*('2014-2015'!$C$4:$C$222=D$2)*('2014-2015'!$D$4:$D$222=D$3))</f>
        <v>0</v>
      </c>
      <c r="E17" s="1">
        <f>SUMPRODUCT(('2014-2015'!$F$4:$F$222=$A17)*('2014-2015'!$C$4:$C$222=E$2)*('2014-2015'!$D$4:$D$222=E$3))</f>
        <v>0</v>
      </c>
      <c r="F17" s="1">
        <f>SUMPRODUCT(('2014-2015'!$F$4:$F$222=$A17)*('2014-2015'!$C$4:$C$222=F$2)*('2014-2015'!$D$4:$D$222=F$3))</f>
        <v>0</v>
      </c>
      <c r="G17" s="1">
        <f>SUMPRODUCT(('2014-2015'!$F$4:$F$222=$A17)*('2014-2015'!$C$4:$C$222=G$2)*('2014-2015'!$D$4:$D$222=G$3))</f>
        <v>0</v>
      </c>
      <c r="H17" s="1">
        <f>SUMPRODUCT(('2014-2015'!$F$4:$F$222=$A17)*('2014-2015'!$C$4:$C$222=H$2)*('2014-2015'!$D$4:$D$222=H$3))</f>
        <v>0</v>
      </c>
      <c r="I17" s="1">
        <f>SUMPRODUCT(('2014-2015'!$F$4:$F$222=$A17)*('2014-2015'!$C$4:$C$222=I$2)*('2014-2015'!$D$4:$D$222=I$3))</f>
        <v>0</v>
      </c>
      <c r="J17" s="1">
        <f>SUMPRODUCT(('2014-2015'!$F$4:$F$222=$A17)*('2014-2015'!$C$4:$C$222=J$2)*('2014-2015'!$D$4:$D$222=J$3))</f>
        <v>0</v>
      </c>
      <c r="K17" s="1">
        <f>SUMPRODUCT(('2014-2015'!$F$4:$F$222=$A17)*('2014-2015'!$C$4:$C$222=K$2))</f>
        <v>0</v>
      </c>
      <c r="L17" s="1">
        <f>SUMPRODUCT((ISNUMBER(SEARCH("*"&amp;$A17&amp;"*",'2014-2015'!$F$4:$F$222))*('2014-2015'!$C$4:$C$222=L$2)))</f>
        <v>1</v>
      </c>
      <c r="M17" s="1">
        <f>SUMPRODUCT((ISNUMBER(SEARCH("*"&amp;$A17&amp;"*",'2014-2015'!$F$4:$F$222))*('2014-2015'!$C$4:$C$222=M$2)))</f>
        <v>0</v>
      </c>
      <c r="N17" s="1">
        <f>SUMPRODUCT(('2014-2015'!$F$4:$F$222=$A17)*('2014-2015'!$C$4:$C$222=N$2)*('2014-2015'!$D$4:$D$222&lt;N$3))</f>
        <v>0</v>
      </c>
      <c r="O17" s="1">
        <f>SUMPRODUCT(('2014-2015'!$F$4:$F$222=$A17)*('2014-2015'!$C$4:$C$222=O$2)*('2014-2015'!$D$4:$D$222&lt;O$3)*('2014-2015'!$D$4:$D$222&gt;N$3))</f>
        <v>0</v>
      </c>
      <c r="P17" s="1">
        <f>SUMPRODUCT(('2014-2015'!$F$4:$F$222=$A17)*('2014-2015'!$C$4:$C$222=P$2)*('2014-2015'!$D$4:$D$222&gt;P$3))</f>
        <v>0</v>
      </c>
      <c r="Q17" s="1">
        <f>SUMPRODUCT(('2014-2015'!$F$4:$F$222=$A17)*('2014-2015'!$C$4:$C$222=Q$2)*('2014-2015'!$D$4:$D$222&lt;Q$3))</f>
        <v>0</v>
      </c>
      <c r="R17" s="1">
        <f>SUMPRODUCT(('2014-2015'!$F$4:$F$222=$A17)*('2014-2015'!$C$4:$C$222=R$2)*('2014-2015'!$D$4:$D$222&lt;R$3)*('2014-2015'!$D$4:$D$222&gt;Q$3))</f>
        <v>0</v>
      </c>
      <c r="S17" s="1">
        <f>SUMPRODUCT(('2014-2015'!$F$4:$F$222=$A17)*('2014-2015'!$C$4:$C$222=S$2)*('2014-2015'!$D$4:$D$222&gt;S$3))</f>
        <v>0</v>
      </c>
      <c r="T17" s="1">
        <f>SUMPRODUCT(('2014-2015'!$F$4:$F$222=$A17)*('2014-2015'!$C$4:$C$222=T$2))</f>
        <v>0</v>
      </c>
      <c r="U17" s="1">
        <f>SUMPRODUCT((ISNUMBER(SEARCH("*"&amp;$A17&amp;"*",'2014-2015'!$F$4:$F$222)))*('2014-2015'!$C$4:$C$222=U$2)*('2014-2015'!$F$4:$F$222&lt;&gt;$A17))</f>
        <v>0</v>
      </c>
      <c r="V17" s="1">
        <f>SUMPRODUCT((ISNUMBER(SEARCH("*"&amp;$A17&amp;"*",'2014-2015'!$F$4:$F$222)))*('2014-2015'!$C$4:$C$222=V$2)*('2014-2015'!$F$4:$F$222&lt;&gt;$A17))</f>
        <v>0</v>
      </c>
      <c r="W17" s="225">
        <f>VLOOKUP(B17,'Coef catégorie'!$F$1:$H$47,3)</f>
        <v>100</v>
      </c>
      <c r="X17" s="76">
        <f>W17*(SUM(C17:V17)-SUMIF('2014-2015'!$F$4:$F$222,"*"&amp;Challenge!A17&amp;"*",'2014-2015'!$I$4:$I$222))</f>
        <v>13.461538461538458</v>
      </c>
      <c r="Y17" s="76">
        <f>$Y$3*SUMIF('2014-2015'!$F$4:$F$222,"*"&amp;Challenge!A17&amp;"*",'2014-2015'!$E$4:$E$222)</f>
        <v>0</v>
      </c>
      <c r="Z17" s="77">
        <f t="shared" si="0"/>
        <v>63.46153846153846</v>
      </c>
      <c r="AA17" s="3"/>
    </row>
    <row r="18" spans="1:27">
      <c r="A18" s="73" t="s">
        <v>194</v>
      </c>
      <c r="C18" s="1">
        <f>SUMPRODUCT(('2014-2015'!$F$4:$F$222=$A18)*('2014-2015'!$C$4:$C$222=C$2)*('2014-2015'!$D$4:$D$222=C$3))</f>
        <v>0</v>
      </c>
      <c r="D18" s="1">
        <f>SUMPRODUCT(('2014-2015'!$F$4:$F$222=$A18)*('2014-2015'!$C$4:$C$222=D$2)*('2014-2015'!$D$4:$D$222=D$3))</f>
        <v>0</v>
      </c>
      <c r="E18" s="1">
        <f>SUMPRODUCT(('2014-2015'!$F$4:$F$222=$A18)*('2014-2015'!$C$4:$C$222=E$2)*('2014-2015'!$D$4:$D$222=E$3))</f>
        <v>0</v>
      </c>
      <c r="F18" s="1">
        <f>SUMPRODUCT(('2014-2015'!$F$4:$F$222=$A18)*('2014-2015'!$C$4:$C$222=F$2)*('2014-2015'!$D$4:$D$222=F$3))</f>
        <v>0</v>
      </c>
      <c r="G18" s="1">
        <f>SUMPRODUCT(('2014-2015'!$F$4:$F$222=$A18)*('2014-2015'!$C$4:$C$222=G$2)*('2014-2015'!$D$4:$D$222=G$3))</f>
        <v>0</v>
      </c>
      <c r="H18" s="1">
        <f>SUMPRODUCT(('2014-2015'!$F$4:$F$222=$A18)*('2014-2015'!$C$4:$C$222=H$2)*('2014-2015'!$D$4:$D$222=H$3))</f>
        <v>0</v>
      </c>
      <c r="I18" s="1">
        <f>SUMPRODUCT(('2014-2015'!$F$4:$F$222=$A18)*('2014-2015'!$C$4:$C$222=I$2)*('2014-2015'!$D$4:$D$222=I$3))</f>
        <v>0</v>
      </c>
      <c r="J18" s="1">
        <f>SUMPRODUCT(('2014-2015'!$F$4:$F$222=$A18)*('2014-2015'!$C$4:$C$222=J$2)*('2014-2015'!$D$4:$D$222=J$3))</f>
        <v>0</v>
      </c>
      <c r="K18" s="1">
        <f>SUMPRODUCT(('2014-2015'!$F$4:$F$222=$A18)*('2014-2015'!$C$4:$C$222=K$2))</f>
        <v>0</v>
      </c>
      <c r="L18" s="1">
        <f>SUMPRODUCT((ISNUMBER(SEARCH("*"&amp;$A18&amp;"*",'2014-2015'!$F$4:$F$222))*('2014-2015'!$C$4:$C$222=L$2)))</f>
        <v>0</v>
      </c>
      <c r="M18" s="1">
        <f>SUMPRODUCT((ISNUMBER(SEARCH("*"&amp;$A18&amp;"*",'2014-2015'!$F$4:$F$222))*('2014-2015'!$C$4:$C$222=M$2)))</f>
        <v>0</v>
      </c>
      <c r="N18" s="1">
        <f>SUMPRODUCT(('2014-2015'!$F$4:$F$222=$A18)*('2014-2015'!$C$4:$C$222=N$2)*('2014-2015'!$D$4:$D$222&lt;N$3))</f>
        <v>0</v>
      </c>
      <c r="O18" s="1">
        <f>SUMPRODUCT(('2014-2015'!$F$4:$F$222=$A18)*('2014-2015'!$C$4:$C$222=O$2)*('2014-2015'!$D$4:$D$222&lt;O$3)*('2014-2015'!$D$4:$D$222&gt;N$3))</f>
        <v>0</v>
      </c>
      <c r="P18" s="1">
        <f>SUMPRODUCT(('2014-2015'!$F$4:$F$222=$A18)*('2014-2015'!$C$4:$C$222=P$2)*('2014-2015'!$D$4:$D$222&gt;P$3))</f>
        <v>0</v>
      </c>
      <c r="Q18" s="1">
        <f>SUMPRODUCT(('2014-2015'!$F$4:$F$222=$A18)*('2014-2015'!$C$4:$C$222=Q$2)*('2014-2015'!$D$4:$D$222&lt;Q$3))</f>
        <v>0</v>
      </c>
      <c r="R18" s="1">
        <f>SUMPRODUCT(('2014-2015'!$F$4:$F$222=$A18)*('2014-2015'!$C$4:$C$222=R$2)*('2014-2015'!$D$4:$D$222&lt;R$3)*('2014-2015'!$D$4:$D$222&gt;Q$3))</f>
        <v>0</v>
      </c>
      <c r="S18" s="1">
        <f>SUMPRODUCT(('2014-2015'!$F$4:$F$222=$A18)*('2014-2015'!$C$4:$C$222=S$2)*('2014-2015'!$D$4:$D$222&gt;S$3))</f>
        <v>0</v>
      </c>
      <c r="T18" s="1">
        <f>SUMPRODUCT(('2014-2015'!$F$4:$F$222=$A18)*('2014-2015'!$C$4:$C$222=T$2))</f>
        <v>0</v>
      </c>
      <c r="U18" s="1">
        <f>SUMPRODUCT((ISNUMBER(SEARCH("*"&amp;$A18&amp;"*",'2014-2015'!$F$4:$F$222)))*('2014-2015'!$C$4:$C$222=U$2)*('2014-2015'!$F$4:$F$222&lt;&gt;$A18))</f>
        <v>0</v>
      </c>
      <c r="V18" s="1">
        <f>SUMPRODUCT((ISNUMBER(SEARCH("*"&amp;$A18&amp;"*",'2014-2015'!$F$4:$F$222)))*('2014-2015'!$C$4:$C$222=V$2)*('2014-2015'!$F$4:$F$222&lt;&gt;$A18))</f>
        <v>0</v>
      </c>
      <c r="W18" s="225" t="e">
        <f>VLOOKUP(B18,'Coef catégorie'!$F$1:$H$47,3)</f>
        <v>#N/A</v>
      </c>
      <c r="X18" s="76" t="e">
        <f>W18*(SUM(C18:V18)-SUMIF('2014-2015'!$F$4:$F$222,"*"&amp;Challenge!A18&amp;"*",'2014-2015'!$I$4:$I$222))</f>
        <v>#N/A</v>
      </c>
      <c r="Y18" s="76">
        <f>$Y$3*SUMIF('2014-2015'!$F$4:$F$222,"*"&amp;Challenge!A18&amp;"*",'2014-2015'!$E$4:$E$222)</f>
        <v>0</v>
      </c>
      <c r="Z18" s="77" t="e">
        <f t="shared" si="0"/>
        <v>#N/A</v>
      </c>
      <c r="AA18" s="3"/>
    </row>
    <row r="19" spans="1:27">
      <c r="A19" s="73" t="s">
        <v>269</v>
      </c>
      <c r="C19" s="1">
        <f>SUMPRODUCT(('2014-2015'!$F$4:$F$222=$A19)*('2014-2015'!$C$4:$C$222=C$2)*('2014-2015'!$D$4:$D$222=C$3))</f>
        <v>0</v>
      </c>
      <c r="D19" s="1">
        <f>SUMPRODUCT(('2014-2015'!$F$4:$F$222=$A19)*('2014-2015'!$C$4:$C$222=D$2)*('2014-2015'!$D$4:$D$222=D$3))</f>
        <v>0</v>
      </c>
      <c r="E19" s="1">
        <f>SUMPRODUCT(('2014-2015'!$F$4:$F$222=$A19)*('2014-2015'!$C$4:$C$222=E$2)*('2014-2015'!$D$4:$D$222=E$3))</f>
        <v>0</v>
      </c>
      <c r="F19" s="1">
        <f>SUMPRODUCT(('2014-2015'!$F$4:$F$222=$A19)*('2014-2015'!$C$4:$C$222=F$2)*('2014-2015'!$D$4:$D$222=F$3))</f>
        <v>0</v>
      </c>
      <c r="G19" s="1">
        <f>SUMPRODUCT(('2014-2015'!$F$4:$F$222=$A19)*('2014-2015'!$C$4:$C$222=G$2)*('2014-2015'!$D$4:$D$222=G$3))</f>
        <v>0</v>
      </c>
      <c r="H19" s="1">
        <f>SUMPRODUCT(('2014-2015'!$F$4:$F$222=$A19)*('2014-2015'!$C$4:$C$222=H$2)*('2014-2015'!$D$4:$D$222=H$3))</f>
        <v>0</v>
      </c>
      <c r="I19" s="1">
        <f>SUMPRODUCT(('2014-2015'!$F$4:$F$222=$A19)*('2014-2015'!$C$4:$C$222=I$2)*('2014-2015'!$D$4:$D$222=I$3))</f>
        <v>0</v>
      </c>
      <c r="J19" s="1">
        <f>SUMPRODUCT(('2014-2015'!$F$4:$F$222=$A19)*('2014-2015'!$C$4:$C$222=J$2)*('2014-2015'!$D$4:$D$222=J$3))</f>
        <v>0</v>
      </c>
      <c r="K19" s="1">
        <f>SUMPRODUCT(('2014-2015'!$F$4:$F$222=$A19)*('2014-2015'!$C$4:$C$222=K$2))</f>
        <v>0</v>
      </c>
      <c r="L19" s="1">
        <f>SUMPRODUCT((ISNUMBER(SEARCH("*"&amp;$A19&amp;"*",'2014-2015'!$F$4:$F$222))*('2014-2015'!$C$4:$C$222=L$2)))</f>
        <v>0</v>
      </c>
      <c r="M19" s="1">
        <f>SUMPRODUCT((ISNUMBER(SEARCH("*"&amp;$A19&amp;"*",'2014-2015'!$F$4:$F$222))*('2014-2015'!$C$4:$C$222=M$2)))</f>
        <v>0</v>
      </c>
      <c r="N19" s="1">
        <f>SUMPRODUCT(('2014-2015'!$F$4:$F$222=$A19)*('2014-2015'!$C$4:$C$222=N$2)*('2014-2015'!$D$4:$D$222&lt;N$3))</f>
        <v>0</v>
      </c>
      <c r="O19" s="1">
        <f>SUMPRODUCT(('2014-2015'!$F$4:$F$222=$A19)*('2014-2015'!$C$4:$C$222=O$2)*('2014-2015'!$D$4:$D$222&lt;O$3)*('2014-2015'!$D$4:$D$222&gt;N$3))</f>
        <v>0</v>
      </c>
      <c r="P19" s="1">
        <f>SUMPRODUCT(('2014-2015'!$F$4:$F$222=$A19)*('2014-2015'!$C$4:$C$222=P$2)*('2014-2015'!$D$4:$D$222&gt;P$3))</f>
        <v>0</v>
      </c>
      <c r="Q19" s="1">
        <f>SUMPRODUCT(('2014-2015'!$F$4:$F$222=$A19)*('2014-2015'!$C$4:$C$222=Q$2)*('2014-2015'!$D$4:$D$222&lt;Q$3))</f>
        <v>0</v>
      </c>
      <c r="R19" s="1">
        <f>SUMPRODUCT(('2014-2015'!$F$4:$F$222=$A19)*('2014-2015'!$C$4:$C$222=R$2)*('2014-2015'!$D$4:$D$222&lt;R$3)*('2014-2015'!$D$4:$D$222&gt;Q$3))</f>
        <v>0</v>
      </c>
      <c r="S19" s="1">
        <f>SUMPRODUCT(('2014-2015'!$F$4:$F$222=$A19)*('2014-2015'!$C$4:$C$222=S$2)*('2014-2015'!$D$4:$D$222&gt;S$3))</f>
        <v>0</v>
      </c>
      <c r="T19" s="1">
        <f>SUMPRODUCT(('2014-2015'!$F$4:$F$222=$A19)*('2014-2015'!$C$4:$C$222=T$2))</f>
        <v>0</v>
      </c>
      <c r="U19" s="1">
        <f>SUMPRODUCT((ISNUMBER(SEARCH("*"&amp;$A19&amp;"*",'2014-2015'!$F$4:$F$222)))*('2014-2015'!$C$4:$C$222=U$2)*('2014-2015'!$F$4:$F$222&lt;&gt;$A19))</f>
        <v>0</v>
      </c>
      <c r="V19" s="1">
        <f>SUMPRODUCT((ISNUMBER(SEARCH("*"&amp;$A19&amp;"*",'2014-2015'!$F$4:$F$222)))*('2014-2015'!$C$4:$C$222=V$2)*('2014-2015'!$F$4:$F$222&lt;&gt;$A19))</f>
        <v>0</v>
      </c>
      <c r="W19" s="225" t="e">
        <f>VLOOKUP(B19,'Coef catégorie'!$F$1:$H$47,3)</f>
        <v>#N/A</v>
      </c>
      <c r="X19" s="76" t="e">
        <f>W19*(SUM(C19:V19)-SUMIF('2014-2015'!$F$4:$F$222,"*"&amp;Challenge!A19&amp;"*",'2014-2015'!$I$4:$I$222))</f>
        <v>#N/A</v>
      </c>
      <c r="Y19" s="76">
        <f>$Y$3*SUMIF('2014-2015'!$F$4:$F$222,"*"&amp;Challenge!A19&amp;"*",'2014-2015'!$E$4:$E$222)</f>
        <v>0</v>
      </c>
      <c r="Z19" s="77" t="e">
        <f t="shared" si="0"/>
        <v>#N/A</v>
      </c>
      <c r="AA19" s="3"/>
    </row>
    <row r="20" spans="1:27">
      <c r="A20" s="73" t="s">
        <v>123</v>
      </c>
      <c r="B20" s="73" t="s">
        <v>407</v>
      </c>
      <c r="C20" s="1">
        <f>SUMPRODUCT(('2014-2015'!$F$4:$F$222=$A20)*('2014-2015'!$C$4:$C$222=C$2)*('2014-2015'!$D$4:$D$222=C$3))</f>
        <v>0</v>
      </c>
      <c r="D20" s="1">
        <f>SUMPRODUCT(('2014-2015'!$F$4:$F$222=$A20)*('2014-2015'!$C$4:$C$222=D$2)*('2014-2015'!$D$4:$D$222=D$3))</f>
        <v>0</v>
      </c>
      <c r="E20" s="1">
        <f>SUMPRODUCT(('2014-2015'!$F$4:$F$222=$A20)*('2014-2015'!$C$4:$C$222=E$2)*('2014-2015'!$D$4:$D$222=E$3))</f>
        <v>0</v>
      </c>
      <c r="F20" s="1">
        <f>SUMPRODUCT(('2014-2015'!$F$4:$F$222=$A20)*('2014-2015'!$C$4:$C$222=F$2)*('2014-2015'!$D$4:$D$222=F$3))</f>
        <v>0</v>
      </c>
      <c r="G20" s="1">
        <f>SUMPRODUCT(('2014-2015'!$F$4:$F$222=$A20)*('2014-2015'!$C$4:$C$222=G$2)*('2014-2015'!$D$4:$D$222=G$3))</f>
        <v>0</v>
      </c>
      <c r="H20" s="1">
        <f>SUMPRODUCT(('2014-2015'!$F$4:$F$222=$A20)*('2014-2015'!$C$4:$C$222=H$2)*('2014-2015'!$D$4:$D$222=H$3))</f>
        <v>0</v>
      </c>
      <c r="I20" s="1">
        <f>SUMPRODUCT(('2014-2015'!$F$4:$F$222=$A20)*('2014-2015'!$C$4:$C$222=I$2)*('2014-2015'!$D$4:$D$222=I$3))</f>
        <v>0</v>
      </c>
      <c r="J20" s="1">
        <f>SUMPRODUCT(('2014-2015'!$F$4:$F$222=$A20)*('2014-2015'!$C$4:$C$222=J$2)*('2014-2015'!$D$4:$D$222=J$3))</f>
        <v>0</v>
      </c>
      <c r="K20" s="1">
        <f>SUMPRODUCT(('2014-2015'!$F$4:$F$222=$A20)*('2014-2015'!$C$4:$C$222=K$2))</f>
        <v>0</v>
      </c>
      <c r="L20" s="1">
        <f>SUMPRODUCT((ISNUMBER(SEARCH("*"&amp;$A20&amp;"*",'2014-2015'!$F$4:$F$222))*('2014-2015'!$C$4:$C$222=L$2)))</f>
        <v>1</v>
      </c>
      <c r="M20" s="1">
        <f>SUMPRODUCT((ISNUMBER(SEARCH("*"&amp;$A20&amp;"*",'2014-2015'!$F$4:$F$222))*('2014-2015'!$C$4:$C$222=M$2)))</f>
        <v>0</v>
      </c>
      <c r="N20" s="1">
        <f>SUMPRODUCT(('2014-2015'!$F$4:$F$222=$A20)*('2014-2015'!$C$4:$C$222=N$2)*('2014-2015'!$D$4:$D$222&lt;N$3))</f>
        <v>0</v>
      </c>
      <c r="O20" s="1">
        <f>SUMPRODUCT(('2014-2015'!$F$4:$F$222=$A20)*('2014-2015'!$C$4:$C$222=O$2)*('2014-2015'!$D$4:$D$222&lt;O$3)*('2014-2015'!$D$4:$D$222&gt;N$3))</f>
        <v>0</v>
      </c>
      <c r="P20" s="1">
        <f>SUMPRODUCT(('2014-2015'!$F$4:$F$222=$A20)*('2014-2015'!$C$4:$C$222=P$2)*('2014-2015'!$D$4:$D$222&gt;P$3))</f>
        <v>0</v>
      </c>
      <c r="Q20" s="1">
        <f>SUMPRODUCT(('2014-2015'!$F$4:$F$222=$A20)*('2014-2015'!$C$4:$C$222=Q$2)*('2014-2015'!$D$4:$D$222&lt;Q$3))</f>
        <v>0</v>
      </c>
      <c r="R20" s="1">
        <f>SUMPRODUCT(('2014-2015'!$F$4:$F$222=$A20)*('2014-2015'!$C$4:$C$222=R$2)*('2014-2015'!$D$4:$D$222&lt;R$3)*('2014-2015'!$D$4:$D$222&gt;Q$3))</f>
        <v>0</v>
      </c>
      <c r="S20" s="1">
        <f>SUMPRODUCT(('2014-2015'!$F$4:$F$222=$A20)*('2014-2015'!$C$4:$C$222=S$2)*('2014-2015'!$D$4:$D$222&gt;S$3))</f>
        <v>0</v>
      </c>
      <c r="T20" s="1">
        <f>SUMPRODUCT(('2014-2015'!$F$4:$F$222=$A20)*('2014-2015'!$C$4:$C$222=T$2))</f>
        <v>0</v>
      </c>
      <c r="U20" s="1">
        <f>SUMPRODUCT((ISNUMBER(SEARCH("*"&amp;$A20&amp;"*",'2014-2015'!$F$4:$F$222)))*('2014-2015'!$C$4:$C$222=U$2)*('2014-2015'!$F$4:$F$222&lt;&gt;$A20))</f>
        <v>0</v>
      </c>
      <c r="V20" s="1">
        <f>SUMPRODUCT((ISNUMBER(SEARCH("*"&amp;$A20&amp;"*",'2014-2015'!$F$4:$F$222)))*('2014-2015'!$C$4:$C$222=V$2)*('2014-2015'!$F$4:$F$222&lt;&gt;$A20))</f>
        <v>0</v>
      </c>
      <c r="W20" s="225">
        <f>VLOOKUP(B20,'Coef catégorie'!$F$1:$H$47,3)</f>
        <v>110</v>
      </c>
      <c r="X20" s="76">
        <f>W20*(SUM(C20:V20)-SUMIF('2014-2015'!$F$4:$F$222,"*"&amp;Challenge!A20&amp;"*",'2014-2015'!$I$4:$I$222))</f>
        <v>13.968253968253968</v>
      </c>
      <c r="Y20" s="76">
        <f>$Y$3*SUMIF('2014-2015'!$F$4:$F$222,"*"&amp;Challenge!A20&amp;"*",'2014-2015'!$E$4:$E$222)</f>
        <v>0</v>
      </c>
      <c r="Z20" s="77">
        <f t="shared" si="0"/>
        <v>63.968253968253968</v>
      </c>
      <c r="AA20" s="3"/>
    </row>
    <row r="21" spans="1:27">
      <c r="A21" s="73" t="s">
        <v>84</v>
      </c>
      <c r="C21" s="1">
        <f>SUMPRODUCT(('2014-2015'!$F$4:$F$222=$A21)*('2014-2015'!$C$4:$C$222=C$2)*('2014-2015'!$D$4:$D$222=C$3))</f>
        <v>0</v>
      </c>
      <c r="D21" s="1">
        <f>SUMPRODUCT(('2014-2015'!$F$4:$F$222=$A21)*('2014-2015'!$C$4:$C$222=D$2)*('2014-2015'!$D$4:$D$222=D$3))</f>
        <v>0</v>
      </c>
      <c r="E21" s="1">
        <f>SUMPRODUCT(('2014-2015'!$F$4:$F$222=$A21)*('2014-2015'!$C$4:$C$222=E$2)*('2014-2015'!$D$4:$D$222=E$3))</f>
        <v>0</v>
      </c>
      <c r="F21" s="1">
        <f>SUMPRODUCT(('2014-2015'!$F$4:$F$222=$A21)*('2014-2015'!$C$4:$C$222=F$2)*('2014-2015'!$D$4:$D$222=F$3))</f>
        <v>0</v>
      </c>
      <c r="G21" s="1">
        <f>SUMPRODUCT(('2014-2015'!$F$4:$F$222=$A21)*('2014-2015'!$C$4:$C$222=G$2)*('2014-2015'!$D$4:$D$222=G$3))</f>
        <v>0</v>
      </c>
      <c r="H21" s="1">
        <f>SUMPRODUCT(('2014-2015'!$F$4:$F$222=$A21)*('2014-2015'!$C$4:$C$222=H$2)*('2014-2015'!$D$4:$D$222=H$3))</f>
        <v>0</v>
      </c>
      <c r="I21" s="1">
        <f>SUMPRODUCT(('2014-2015'!$F$4:$F$222=$A21)*('2014-2015'!$C$4:$C$222=I$2)*('2014-2015'!$D$4:$D$222=I$3))</f>
        <v>0</v>
      </c>
      <c r="J21" s="1">
        <f>SUMPRODUCT(('2014-2015'!$F$4:$F$222=$A21)*('2014-2015'!$C$4:$C$222=J$2)*('2014-2015'!$D$4:$D$222=J$3))</f>
        <v>0</v>
      </c>
      <c r="K21" s="1">
        <f>SUMPRODUCT(('2014-2015'!$F$4:$F$222=$A21)*('2014-2015'!$C$4:$C$222=K$2))</f>
        <v>0</v>
      </c>
      <c r="L21" s="1">
        <f>SUMPRODUCT((ISNUMBER(SEARCH("*"&amp;$A21&amp;"*",'2014-2015'!$F$4:$F$222))*('2014-2015'!$C$4:$C$222=L$2)))</f>
        <v>0</v>
      </c>
      <c r="M21" s="1">
        <f>SUMPRODUCT((ISNUMBER(SEARCH("*"&amp;$A21&amp;"*",'2014-2015'!$F$4:$F$222))*('2014-2015'!$C$4:$C$222=M$2)))</f>
        <v>0</v>
      </c>
      <c r="N21" s="1">
        <f>SUMPRODUCT(('2014-2015'!$F$4:$F$222=$A21)*('2014-2015'!$C$4:$C$222=N$2)*('2014-2015'!$D$4:$D$222&lt;N$3))</f>
        <v>0</v>
      </c>
      <c r="O21" s="1">
        <f>SUMPRODUCT(('2014-2015'!$F$4:$F$222=$A21)*('2014-2015'!$C$4:$C$222=O$2)*('2014-2015'!$D$4:$D$222&lt;O$3)*('2014-2015'!$D$4:$D$222&gt;N$3))</f>
        <v>0</v>
      </c>
      <c r="P21" s="1">
        <f>SUMPRODUCT(('2014-2015'!$F$4:$F$222=$A21)*('2014-2015'!$C$4:$C$222=P$2)*('2014-2015'!$D$4:$D$222&gt;P$3))</f>
        <v>0</v>
      </c>
      <c r="Q21" s="1">
        <f>SUMPRODUCT(('2014-2015'!$F$4:$F$222=$A21)*('2014-2015'!$C$4:$C$222=Q$2)*('2014-2015'!$D$4:$D$222&lt;Q$3))</f>
        <v>0</v>
      </c>
      <c r="R21" s="1">
        <f>SUMPRODUCT(('2014-2015'!$F$4:$F$222=$A21)*('2014-2015'!$C$4:$C$222=R$2)*('2014-2015'!$D$4:$D$222&lt;R$3)*('2014-2015'!$D$4:$D$222&gt;Q$3))</f>
        <v>0</v>
      </c>
      <c r="S21" s="1">
        <f>SUMPRODUCT(('2014-2015'!$F$4:$F$222=$A21)*('2014-2015'!$C$4:$C$222=S$2)*('2014-2015'!$D$4:$D$222&gt;S$3))</f>
        <v>0</v>
      </c>
      <c r="T21" s="1">
        <f>SUMPRODUCT(('2014-2015'!$F$4:$F$222=$A21)*('2014-2015'!$C$4:$C$222=T$2))</f>
        <v>0</v>
      </c>
      <c r="U21" s="1">
        <f>SUMPRODUCT((ISNUMBER(SEARCH("*"&amp;$A21&amp;"*",'2014-2015'!$F$4:$F$222)))*('2014-2015'!$C$4:$C$222=U$2)*('2014-2015'!$F$4:$F$222&lt;&gt;$A21))</f>
        <v>0</v>
      </c>
      <c r="V21" s="1">
        <f>SUMPRODUCT((ISNUMBER(SEARCH("*"&amp;$A21&amp;"*",'2014-2015'!$F$4:$F$222)))*('2014-2015'!$C$4:$C$222=V$2)*('2014-2015'!$F$4:$F$222&lt;&gt;$A21))</f>
        <v>0</v>
      </c>
      <c r="W21" s="225" t="e">
        <f>VLOOKUP(B21,'Coef catégorie'!$F$1:$H$47,3)</f>
        <v>#N/A</v>
      </c>
      <c r="X21" s="76" t="e">
        <f>W21*(SUM(C21:V21)-SUMIF('2014-2015'!$F$4:$F$222,"*"&amp;Challenge!A21&amp;"*",'2014-2015'!$I$4:$I$222))</f>
        <v>#N/A</v>
      </c>
      <c r="Y21" s="76">
        <f>$Y$3*SUMIF('2014-2015'!$F$4:$F$222,"*"&amp;Challenge!A21&amp;"*",'2014-2015'!$E$4:$E$222)</f>
        <v>0</v>
      </c>
      <c r="Z21" s="77" t="e">
        <f t="shared" si="0"/>
        <v>#N/A</v>
      </c>
      <c r="AA21" s="3"/>
    </row>
    <row r="22" spans="1:27">
      <c r="A22" s="73" t="s">
        <v>22</v>
      </c>
      <c r="B22" s="73" t="s">
        <v>408</v>
      </c>
      <c r="C22" s="1">
        <f>SUMPRODUCT(('2014-2015'!$F$4:$F$222=$A22)*('2014-2015'!$C$4:$C$222=C$2)*('2014-2015'!$D$4:$D$222=C$3))</f>
        <v>0</v>
      </c>
      <c r="D22" s="1">
        <f>SUMPRODUCT(('2014-2015'!$F$4:$F$222=$A22)*('2014-2015'!$C$4:$C$222=D$2)*('2014-2015'!$D$4:$D$222=D$3))</f>
        <v>0</v>
      </c>
      <c r="E22" s="1">
        <f>SUMPRODUCT(('2014-2015'!$F$4:$F$222=$A22)*('2014-2015'!$C$4:$C$222=E$2)*('2014-2015'!$D$4:$D$222=E$3))</f>
        <v>0</v>
      </c>
      <c r="F22" s="1">
        <f>SUMPRODUCT(('2014-2015'!$F$4:$F$222=$A22)*('2014-2015'!$C$4:$C$222=F$2)*('2014-2015'!$D$4:$D$222=F$3))</f>
        <v>0</v>
      </c>
      <c r="G22" s="1">
        <f>SUMPRODUCT(('2014-2015'!$F$4:$F$222=$A22)*('2014-2015'!$C$4:$C$222=G$2)*('2014-2015'!$D$4:$D$222=G$3))</f>
        <v>0</v>
      </c>
      <c r="H22" s="1">
        <f>SUMPRODUCT(('2014-2015'!$F$4:$F$222=$A22)*('2014-2015'!$C$4:$C$222=H$2)*('2014-2015'!$D$4:$D$222=H$3))</f>
        <v>0</v>
      </c>
      <c r="I22" s="1">
        <f>SUMPRODUCT(('2014-2015'!$F$4:$F$222=$A22)*('2014-2015'!$C$4:$C$222=I$2)*('2014-2015'!$D$4:$D$222=I$3))</f>
        <v>0</v>
      </c>
      <c r="J22" s="1">
        <f>SUMPRODUCT(('2014-2015'!$F$4:$F$222=$A22)*('2014-2015'!$C$4:$C$222=J$2)*('2014-2015'!$D$4:$D$222=J$3))</f>
        <v>0</v>
      </c>
      <c r="K22" s="1">
        <f>SUMPRODUCT(('2014-2015'!$F$4:$F$222=$A22)*('2014-2015'!$C$4:$C$222=K$2))</f>
        <v>0</v>
      </c>
      <c r="L22" s="1">
        <f>SUMPRODUCT((ISNUMBER(SEARCH("*"&amp;$A22&amp;"*",'2014-2015'!$F$4:$F$222))*('2014-2015'!$C$4:$C$222=L$2)))</f>
        <v>0</v>
      </c>
      <c r="M22" s="1">
        <f>SUMPRODUCT((ISNUMBER(SEARCH("*"&amp;$A22&amp;"*",'2014-2015'!$F$4:$F$222))*('2014-2015'!$C$4:$C$222=M$2)))</f>
        <v>0</v>
      </c>
      <c r="N22" s="1">
        <f>SUMPRODUCT(('2014-2015'!$F$4:$F$222=$A22)*('2014-2015'!$C$4:$C$222=N$2)*('2014-2015'!$D$4:$D$222&lt;N$3))</f>
        <v>1</v>
      </c>
      <c r="O22" s="1">
        <f>SUMPRODUCT(('2014-2015'!$F$4:$F$222=$A22)*('2014-2015'!$C$4:$C$222=O$2)*('2014-2015'!$D$4:$D$222&lt;O$3)*('2014-2015'!$D$4:$D$222&gt;N$3))</f>
        <v>0</v>
      </c>
      <c r="P22" s="1">
        <f>SUMPRODUCT(('2014-2015'!$F$4:$F$222=$A22)*('2014-2015'!$C$4:$C$222=P$2)*('2014-2015'!$D$4:$D$222&gt;P$3))</f>
        <v>0</v>
      </c>
      <c r="Q22" s="1">
        <f>SUMPRODUCT(('2014-2015'!$F$4:$F$222=$A22)*('2014-2015'!$C$4:$C$222=Q$2)*('2014-2015'!$D$4:$D$222&lt;Q$3))</f>
        <v>1</v>
      </c>
      <c r="R22" s="1">
        <f>SUMPRODUCT(('2014-2015'!$F$4:$F$222=$A22)*('2014-2015'!$C$4:$C$222=R$2)*('2014-2015'!$D$4:$D$222&lt;R$3)*('2014-2015'!$D$4:$D$222&gt;Q$3))</f>
        <v>0</v>
      </c>
      <c r="S22" s="1">
        <f>SUMPRODUCT(('2014-2015'!$F$4:$F$222=$A22)*('2014-2015'!$C$4:$C$222=S$2)*('2014-2015'!$D$4:$D$222&gt;S$3))</f>
        <v>0</v>
      </c>
      <c r="T22" s="1">
        <f>SUMPRODUCT(('2014-2015'!$F$4:$F$222=$A22)*('2014-2015'!$C$4:$C$222=T$2))</f>
        <v>0</v>
      </c>
      <c r="U22" s="1">
        <f>SUMPRODUCT((ISNUMBER(SEARCH("*"&amp;$A22&amp;"*",'2014-2015'!$F$4:$F$222)))*('2014-2015'!$C$4:$C$222=U$2)*('2014-2015'!$F$4:$F$222&lt;&gt;$A22))</f>
        <v>0</v>
      </c>
      <c r="V22" s="1">
        <f>SUMPRODUCT((ISNUMBER(SEARCH("*"&amp;$A22&amp;"*",'2014-2015'!$F$4:$F$222)))*('2014-2015'!$C$4:$C$222=V$2)*('2014-2015'!$F$4:$F$222&lt;&gt;$A22))</f>
        <v>0</v>
      </c>
      <c r="W22" s="225">
        <f>VLOOKUP(B22,'Coef catégorie'!$F$1:$H$47,3)</f>
        <v>120</v>
      </c>
      <c r="X22" s="76">
        <f>W22*(SUM(C22:V22)-SUMIF('2014-2015'!$F$4:$F$222,"*"&amp;Challenge!A22&amp;"*",'2014-2015'!$I$4:$I$222))</f>
        <v>161.92543652666353</v>
      </c>
      <c r="Y22" s="76">
        <f>$Y$3*SUMIF('2014-2015'!$F$4:$F$222,"*"&amp;Challenge!A22&amp;"*",'2014-2015'!$E$4:$E$222)</f>
        <v>0</v>
      </c>
      <c r="Z22" s="77">
        <f t="shared" si="0"/>
        <v>211.92543652666353</v>
      </c>
      <c r="AA22" s="3"/>
    </row>
    <row r="23" spans="1:27">
      <c r="A23" s="73" t="s">
        <v>215</v>
      </c>
      <c r="C23" s="1">
        <f>SUMPRODUCT(('2014-2015'!$F$4:$F$222=$A23)*('2014-2015'!$C$4:$C$222=C$2)*('2014-2015'!$D$4:$D$222=C$3))</f>
        <v>0</v>
      </c>
      <c r="D23" s="1">
        <f>SUMPRODUCT(('2014-2015'!$F$4:$F$222=$A23)*('2014-2015'!$C$4:$C$222=D$2)*('2014-2015'!$D$4:$D$222=D$3))</f>
        <v>0</v>
      </c>
      <c r="E23" s="1">
        <f>SUMPRODUCT(('2014-2015'!$F$4:$F$222=$A23)*('2014-2015'!$C$4:$C$222=E$2)*('2014-2015'!$D$4:$D$222=E$3))</f>
        <v>0</v>
      </c>
      <c r="F23" s="1">
        <f>SUMPRODUCT(('2014-2015'!$F$4:$F$222=$A23)*('2014-2015'!$C$4:$C$222=F$2)*('2014-2015'!$D$4:$D$222=F$3))</f>
        <v>0</v>
      </c>
      <c r="G23" s="1">
        <f>SUMPRODUCT(('2014-2015'!$F$4:$F$222=$A23)*('2014-2015'!$C$4:$C$222=G$2)*('2014-2015'!$D$4:$D$222=G$3))</f>
        <v>0</v>
      </c>
      <c r="H23" s="1">
        <f>SUMPRODUCT(('2014-2015'!$F$4:$F$222=$A23)*('2014-2015'!$C$4:$C$222=H$2)*('2014-2015'!$D$4:$D$222=H$3))</f>
        <v>0</v>
      </c>
      <c r="I23" s="1">
        <f>SUMPRODUCT(('2014-2015'!$F$4:$F$222=$A23)*('2014-2015'!$C$4:$C$222=I$2)*('2014-2015'!$D$4:$D$222=I$3))</f>
        <v>0</v>
      </c>
      <c r="J23" s="1">
        <f>SUMPRODUCT(('2014-2015'!$F$4:$F$222=$A23)*('2014-2015'!$C$4:$C$222=J$2)*('2014-2015'!$D$4:$D$222=J$3))</f>
        <v>0</v>
      </c>
      <c r="K23" s="1">
        <f>SUMPRODUCT(('2014-2015'!$F$4:$F$222=$A23)*('2014-2015'!$C$4:$C$222=K$2))</f>
        <v>0</v>
      </c>
      <c r="L23" s="1">
        <f>SUMPRODUCT((ISNUMBER(SEARCH("*"&amp;$A23&amp;"*",'2014-2015'!$F$4:$F$222))*('2014-2015'!$C$4:$C$222=L$2)))</f>
        <v>0</v>
      </c>
      <c r="M23" s="1">
        <f>SUMPRODUCT((ISNUMBER(SEARCH("*"&amp;$A23&amp;"*",'2014-2015'!$F$4:$F$222))*('2014-2015'!$C$4:$C$222=M$2)))</f>
        <v>0</v>
      </c>
      <c r="N23" s="1">
        <f>SUMPRODUCT(('2014-2015'!$F$4:$F$222=$A23)*('2014-2015'!$C$4:$C$222=N$2)*('2014-2015'!$D$4:$D$222&lt;N$3))</f>
        <v>0</v>
      </c>
      <c r="O23" s="1">
        <f>SUMPRODUCT(('2014-2015'!$F$4:$F$222=$A23)*('2014-2015'!$C$4:$C$222=O$2)*('2014-2015'!$D$4:$D$222&lt;O$3)*('2014-2015'!$D$4:$D$222&gt;N$3))</f>
        <v>0</v>
      </c>
      <c r="P23" s="1">
        <f>SUMPRODUCT(('2014-2015'!$F$4:$F$222=$A23)*('2014-2015'!$C$4:$C$222=P$2)*('2014-2015'!$D$4:$D$222&gt;P$3))</f>
        <v>0</v>
      </c>
      <c r="Q23" s="1">
        <f>SUMPRODUCT(('2014-2015'!$F$4:$F$222=$A23)*('2014-2015'!$C$4:$C$222=Q$2)*('2014-2015'!$D$4:$D$222&lt;Q$3))</f>
        <v>0</v>
      </c>
      <c r="R23" s="1">
        <f>SUMPRODUCT(('2014-2015'!$F$4:$F$222=$A23)*('2014-2015'!$C$4:$C$222=R$2)*('2014-2015'!$D$4:$D$222&lt;R$3)*('2014-2015'!$D$4:$D$222&gt;Q$3))</f>
        <v>0</v>
      </c>
      <c r="S23" s="1">
        <f>SUMPRODUCT(('2014-2015'!$F$4:$F$222=$A23)*('2014-2015'!$C$4:$C$222=S$2)*('2014-2015'!$D$4:$D$222&gt;S$3))</f>
        <v>0</v>
      </c>
      <c r="T23" s="1">
        <f>SUMPRODUCT(('2014-2015'!$F$4:$F$222=$A23)*('2014-2015'!$C$4:$C$222=T$2))</f>
        <v>0</v>
      </c>
      <c r="U23" s="1">
        <f>SUMPRODUCT((ISNUMBER(SEARCH("*"&amp;$A23&amp;"*",'2014-2015'!$F$4:$F$222)))*('2014-2015'!$C$4:$C$222=U$2)*('2014-2015'!$F$4:$F$222&lt;&gt;$A23))</f>
        <v>0</v>
      </c>
      <c r="V23" s="1">
        <f>SUMPRODUCT((ISNUMBER(SEARCH("*"&amp;$A23&amp;"*",'2014-2015'!$F$4:$F$222)))*('2014-2015'!$C$4:$C$222=V$2)*('2014-2015'!$F$4:$F$222&lt;&gt;$A23))</f>
        <v>0</v>
      </c>
      <c r="W23" s="225" t="e">
        <f>VLOOKUP(B23,'Coef catégorie'!$F$1:$H$47,3)</f>
        <v>#N/A</v>
      </c>
      <c r="X23" s="76" t="e">
        <f>W23*(SUM(C23:V23)-SUMIF('2014-2015'!$F$4:$F$222,"*"&amp;Challenge!A23&amp;"*",'2014-2015'!$I$4:$I$222))</f>
        <v>#N/A</v>
      </c>
      <c r="Y23" s="76">
        <f>$Y$3*SUMIF('2014-2015'!$F$4:$F$222,"*"&amp;Challenge!A23&amp;"*",'2014-2015'!$E$4:$E$222)</f>
        <v>0</v>
      </c>
      <c r="Z23" s="77" t="e">
        <f t="shared" si="0"/>
        <v>#N/A</v>
      </c>
      <c r="AA23" s="3"/>
    </row>
    <row r="24" spans="1:27">
      <c r="A24" s="73" t="s">
        <v>52</v>
      </c>
      <c r="C24" s="1">
        <f>SUMPRODUCT(('2014-2015'!$F$4:$F$222=$A24)*('2014-2015'!$C$4:$C$222=C$2)*('2014-2015'!$D$4:$D$222=C$3))</f>
        <v>0</v>
      </c>
      <c r="D24" s="1">
        <f>SUMPRODUCT(('2014-2015'!$F$4:$F$222=$A24)*('2014-2015'!$C$4:$C$222=D$2)*('2014-2015'!$D$4:$D$222=D$3))</f>
        <v>0</v>
      </c>
      <c r="E24" s="1">
        <f>SUMPRODUCT(('2014-2015'!$F$4:$F$222=$A24)*('2014-2015'!$C$4:$C$222=E$2)*('2014-2015'!$D$4:$D$222=E$3))</f>
        <v>0</v>
      </c>
      <c r="F24" s="1">
        <f>SUMPRODUCT(('2014-2015'!$F$4:$F$222=$A24)*('2014-2015'!$C$4:$C$222=F$2)*('2014-2015'!$D$4:$D$222=F$3))</f>
        <v>0</v>
      </c>
      <c r="G24" s="1">
        <f>SUMPRODUCT(('2014-2015'!$F$4:$F$222=$A24)*('2014-2015'!$C$4:$C$222=G$2)*('2014-2015'!$D$4:$D$222=G$3))</f>
        <v>0</v>
      </c>
      <c r="H24" s="1">
        <f>SUMPRODUCT(('2014-2015'!$F$4:$F$222=$A24)*('2014-2015'!$C$4:$C$222=H$2)*('2014-2015'!$D$4:$D$222=H$3))</f>
        <v>0</v>
      </c>
      <c r="I24" s="1">
        <f>SUMPRODUCT(('2014-2015'!$F$4:$F$222=$A24)*('2014-2015'!$C$4:$C$222=I$2)*('2014-2015'!$D$4:$D$222=I$3))</f>
        <v>0</v>
      </c>
      <c r="J24" s="1">
        <f>SUMPRODUCT(('2014-2015'!$F$4:$F$222=$A24)*('2014-2015'!$C$4:$C$222=J$2)*('2014-2015'!$D$4:$D$222=J$3))</f>
        <v>0</v>
      </c>
      <c r="K24" s="1">
        <f>SUMPRODUCT(('2014-2015'!$F$4:$F$222=$A24)*('2014-2015'!$C$4:$C$222=K$2))</f>
        <v>0</v>
      </c>
      <c r="L24" s="1">
        <f>SUMPRODUCT((ISNUMBER(SEARCH("*"&amp;$A24&amp;"*",'2014-2015'!$F$4:$F$222))*('2014-2015'!$C$4:$C$222=L$2)))</f>
        <v>0</v>
      </c>
      <c r="M24" s="1">
        <f>SUMPRODUCT((ISNUMBER(SEARCH("*"&amp;$A24&amp;"*",'2014-2015'!$F$4:$F$222))*('2014-2015'!$C$4:$C$222=M$2)))</f>
        <v>0</v>
      </c>
      <c r="N24" s="1">
        <f>SUMPRODUCT(('2014-2015'!$F$4:$F$222=$A24)*('2014-2015'!$C$4:$C$222=N$2)*('2014-2015'!$D$4:$D$222&lt;N$3))</f>
        <v>0</v>
      </c>
      <c r="O24" s="1">
        <f>SUMPRODUCT(('2014-2015'!$F$4:$F$222=$A24)*('2014-2015'!$C$4:$C$222=O$2)*('2014-2015'!$D$4:$D$222&lt;O$3)*('2014-2015'!$D$4:$D$222&gt;N$3))</f>
        <v>0</v>
      </c>
      <c r="P24" s="1">
        <f>SUMPRODUCT(('2014-2015'!$F$4:$F$222=$A24)*('2014-2015'!$C$4:$C$222=P$2)*('2014-2015'!$D$4:$D$222&gt;P$3))</f>
        <v>0</v>
      </c>
      <c r="Q24" s="1">
        <f>SUMPRODUCT(('2014-2015'!$F$4:$F$222=$A24)*('2014-2015'!$C$4:$C$222=Q$2)*('2014-2015'!$D$4:$D$222&lt;Q$3))</f>
        <v>0</v>
      </c>
      <c r="R24" s="1">
        <f>SUMPRODUCT(('2014-2015'!$F$4:$F$222=$A24)*('2014-2015'!$C$4:$C$222=R$2)*('2014-2015'!$D$4:$D$222&lt;R$3)*('2014-2015'!$D$4:$D$222&gt;Q$3))</f>
        <v>0</v>
      </c>
      <c r="S24" s="1">
        <f>SUMPRODUCT(('2014-2015'!$F$4:$F$222=$A24)*('2014-2015'!$C$4:$C$222=S$2)*('2014-2015'!$D$4:$D$222&gt;S$3))</f>
        <v>0</v>
      </c>
      <c r="T24" s="1">
        <f>SUMPRODUCT(('2014-2015'!$F$4:$F$222=$A24)*('2014-2015'!$C$4:$C$222=T$2))</f>
        <v>0</v>
      </c>
      <c r="U24" s="1">
        <f>SUMPRODUCT((ISNUMBER(SEARCH("*"&amp;$A24&amp;"*",'2014-2015'!$F$4:$F$222)))*('2014-2015'!$C$4:$C$222=U$2)*('2014-2015'!$F$4:$F$222&lt;&gt;$A24))</f>
        <v>0</v>
      </c>
      <c r="V24" s="1">
        <f>SUMPRODUCT((ISNUMBER(SEARCH("*"&amp;$A24&amp;"*",'2014-2015'!$F$4:$F$222)))*('2014-2015'!$C$4:$C$222=V$2)*('2014-2015'!$F$4:$F$222&lt;&gt;$A24))</f>
        <v>0</v>
      </c>
      <c r="W24" s="225" t="e">
        <f>VLOOKUP(B24,'Coef catégorie'!$F$1:$H$47,3)</f>
        <v>#N/A</v>
      </c>
      <c r="X24" s="76" t="e">
        <f>W24*(SUM(C24:V24)-SUMIF('2014-2015'!$F$4:$F$222,"*"&amp;Challenge!A24&amp;"*",'2014-2015'!$I$4:$I$222))</f>
        <v>#N/A</v>
      </c>
      <c r="Y24" s="76">
        <f>$Y$3*SUMIF('2014-2015'!$F$4:$F$222,"*"&amp;Challenge!A24&amp;"*",'2014-2015'!$E$4:$E$222)</f>
        <v>0</v>
      </c>
      <c r="Z24" s="77" t="e">
        <f t="shared" si="0"/>
        <v>#N/A</v>
      </c>
      <c r="AA24" s="3"/>
    </row>
    <row r="25" spans="1:27">
      <c r="A25" s="73" t="s">
        <v>170</v>
      </c>
      <c r="C25" s="1">
        <f>SUMPRODUCT(('2014-2015'!$F$4:$F$222=$A25)*('2014-2015'!$C$4:$C$222=C$2)*('2014-2015'!$D$4:$D$222=C$3))</f>
        <v>0</v>
      </c>
      <c r="D25" s="1">
        <f>SUMPRODUCT(('2014-2015'!$F$4:$F$222=$A25)*('2014-2015'!$C$4:$C$222=D$2)*('2014-2015'!$D$4:$D$222=D$3))</f>
        <v>0</v>
      </c>
      <c r="E25" s="1">
        <f>SUMPRODUCT(('2014-2015'!$F$4:$F$222=$A25)*('2014-2015'!$C$4:$C$222=E$2)*('2014-2015'!$D$4:$D$222=E$3))</f>
        <v>0</v>
      </c>
      <c r="F25" s="1">
        <f>SUMPRODUCT(('2014-2015'!$F$4:$F$222=$A25)*('2014-2015'!$C$4:$C$222=F$2)*('2014-2015'!$D$4:$D$222=F$3))</f>
        <v>0</v>
      </c>
      <c r="G25" s="1">
        <f>SUMPRODUCT(('2014-2015'!$F$4:$F$222=$A25)*('2014-2015'!$C$4:$C$222=G$2)*('2014-2015'!$D$4:$D$222=G$3))</f>
        <v>0</v>
      </c>
      <c r="H25" s="1">
        <f>SUMPRODUCT(('2014-2015'!$F$4:$F$222=$A25)*('2014-2015'!$C$4:$C$222=H$2)*('2014-2015'!$D$4:$D$222=H$3))</f>
        <v>0</v>
      </c>
      <c r="I25" s="1">
        <f>SUMPRODUCT(('2014-2015'!$F$4:$F$222=$A25)*('2014-2015'!$C$4:$C$222=I$2)*('2014-2015'!$D$4:$D$222=I$3))</f>
        <v>0</v>
      </c>
      <c r="J25" s="1">
        <f>SUMPRODUCT(('2014-2015'!$F$4:$F$222=$A25)*('2014-2015'!$C$4:$C$222=J$2)*('2014-2015'!$D$4:$D$222=J$3))</f>
        <v>0</v>
      </c>
      <c r="K25" s="1">
        <f>SUMPRODUCT(('2014-2015'!$F$4:$F$222=$A25)*('2014-2015'!$C$4:$C$222=K$2))</f>
        <v>0</v>
      </c>
      <c r="L25" s="1">
        <f>SUMPRODUCT((ISNUMBER(SEARCH("*"&amp;$A25&amp;"*",'2014-2015'!$F$4:$F$222))*('2014-2015'!$C$4:$C$222=L$2)))</f>
        <v>0</v>
      </c>
      <c r="M25" s="1">
        <f>SUMPRODUCT((ISNUMBER(SEARCH("*"&amp;$A25&amp;"*",'2014-2015'!$F$4:$F$222))*('2014-2015'!$C$4:$C$222=M$2)))</f>
        <v>0</v>
      </c>
      <c r="N25" s="1">
        <f>SUMPRODUCT(('2014-2015'!$F$4:$F$222=$A25)*('2014-2015'!$C$4:$C$222=N$2)*('2014-2015'!$D$4:$D$222&lt;N$3))</f>
        <v>0</v>
      </c>
      <c r="O25" s="1">
        <f>SUMPRODUCT(('2014-2015'!$F$4:$F$222=$A25)*('2014-2015'!$C$4:$C$222=O$2)*('2014-2015'!$D$4:$D$222&lt;O$3)*('2014-2015'!$D$4:$D$222&gt;N$3))</f>
        <v>0</v>
      </c>
      <c r="P25" s="1">
        <f>SUMPRODUCT(('2014-2015'!$F$4:$F$222=$A25)*('2014-2015'!$C$4:$C$222=P$2)*('2014-2015'!$D$4:$D$222&gt;P$3))</f>
        <v>0</v>
      </c>
      <c r="Q25" s="1">
        <f>SUMPRODUCT(('2014-2015'!$F$4:$F$222=$A25)*('2014-2015'!$C$4:$C$222=Q$2)*('2014-2015'!$D$4:$D$222&lt;Q$3))</f>
        <v>0</v>
      </c>
      <c r="R25" s="1">
        <f>SUMPRODUCT(('2014-2015'!$F$4:$F$222=$A25)*('2014-2015'!$C$4:$C$222=R$2)*('2014-2015'!$D$4:$D$222&lt;R$3)*('2014-2015'!$D$4:$D$222&gt;Q$3))</f>
        <v>0</v>
      </c>
      <c r="S25" s="1">
        <f>SUMPRODUCT(('2014-2015'!$F$4:$F$222=$A25)*('2014-2015'!$C$4:$C$222=S$2)*('2014-2015'!$D$4:$D$222&gt;S$3))</f>
        <v>0</v>
      </c>
      <c r="T25" s="1">
        <f>SUMPRODUCT(('2014-2015'!$F$4:$F$222=$A25)*('2014-2015'!$C$4:$C$222=T$2))</f>
        <v>0</v>
      </c>
      <c r="U25" s="1">
        <f>SUMPRODUCT((ISNUMBER(SEARCH("*"&amp;$A25&amp;"*",'2014-2015'!$F$4:$F$222)))*('2014-2015'!$C$4:$C$222=U$2)*('2014-2015'!$F$4:$F$222&lt;&gt;$A25))</f>
        <v>0</v>
      </c>
      <c r="V25" s="1">
        <f>SUMPRODUCT((ISNUMBER(SEARCH("*"&amp;$A25&amp;"*",'2014-2015'!$F$4:$F$222)))*('2014-2015'!$C$4:$C$222=V$2)*('2014-2015'!$F$4:$F$222&lt;&gt;$A25))</f>
        <v>0</v>
      </c>
      <c r="W25" s="225" t="e">
        <f>VLOOKUP(B25,'Coef catégorie'!$F$1:$H$47,3)</f>
        <v>#N/A</v>
      </c>
      <c r="X25" s="76" t="e">
        <f>W25*(SUM(C25:V25)-SUMIF('2014-2015'!$F$4:$F$222,"*"&amp;Challenge!A25&amp;"*",'2014-2015'!$I$4:$I$222))</f>
        <v>#N/A</v>
      </c>
      <c r="Y25" s="76">
        <f>$Y$3*SUMIF('2014-2015'!$F$4:$F$222,"*"&amp;Challenge!A25&amp;"*",'2014-2015'!$E$4:$E$222)</f>
        <v>0</v>
      </c>
      <c r="Z25" s="77" t="e">
        <f t="shared" si="0"/>
        <v>#N/A</v>
      </c>
      <c r="AA25" s="3"/>
    </row>
    <row r="26" spans="1:27">
      <c r="A26" s="73" t="s">
        <v>272</v>
      </c>
      <c r="C26" s="1">
        <f>SUMPRODUCT(('2014-2015'!$F$4:$F$222=$A26)*('2014-2015'!$C$4:$C$222=C$2)*('2014-2015'!$D$4:$D$222=C$3))</f>
        <v>0</v>
      </c>
      <c r="D26" s="1">
        <f>SUMPRODUCT(('2014-2015'!$F$4:$F$222=$A26)*('2014-2015'!$C$4:$C$222=D$2)*('2014-2015'!$D$4:$D$222=D$3))</f>
        <v>0</v>
      </c>
      <c r="E26" s="1">
        <f>SUMPRODUCT(('2014-2015'!$F$4:$F$222=$A26)*('2014-2015'!$C$4:$C$222=E$2)*('2014-2015'!$D$4:$D$222=E$3))</f>
        <v>0</v>
      </c>
      <c r="F26" s="1">
        <f>SUMPRODUCT(('2014-2015'!$F$4:$F$222=$A26)*('2014-2015'!$C$4:$C$222=F$2)*('2014-2015'!$D$4:$D$222=F$3))</f>
        <v>0</v>
      </c>
      <c r="G26" s="1">
        <f>SUMPRODUCT(('2014-2015'!$F$4:$F$222=$A26)*('2014-2015'!$C$4:$C$222=G$2)*('2014-2015'!$D$4:$D$222=G$3))</f>
        <v>0</v>
      </c>
      <c r="H26" s="1">
        <f>SUMPRODUCT(('2014-2015'!$F$4:$F$222=$A26)*('2014-2015'!$C$4:$C$222=H$2)*('2014-2015'!$D$4:$D$222=H$3))</f>
        <v>0</v>
      </c>
      <c r="I26" s="1">
        <f>SUMPRODUCT(('2014-2015'!$F$4:$F$222=$A26)*('2014-2015'!$C$4:$C$222=I$2)*('2014-2015'!$D$4:$D$222=I$3))</f>
        <v>0</v>
      </c>
      <c r="J26" s="1">
        <f>SUMPRODUCT(('2014-2015'!$F$4:$F$222=$A26)*('2014-2015'!$C$4:$C$222=J$2)*('2014-2015'!$D$4:$D$222=J$3))</f>
        <v>0</v>
      </c>
      <c r="K26" s="1">
        <f>SUMPRODUCT(('2014-2015'!$F$4:$F$222=$A26)*('2014-2015'!$C$4:$C$222=K$2))</f>
        <v>0</v>
      </c>
      <c r="L26" s="1">
        <f>SUMPRODUCT((ISNUMBER(SEARCH("*"&amp;$A26&amp;"*",'2014-2015'!$F$4:$F$222))*('2014-2015'!$C$4:$C$222=L$2)))</f>
        <v>0</v>
      </c>
      <c r="M26" s="1">
        <f>SUMPRODUCT((ISNUMBER(SEARCH("*"&amp;$A26&amp;"*",'2014-2015'!$F$4:$F$222))*('2014-2015'!$C$4:$C$222=M$2)))</f>
        <v>0</v>
      </c>
      <c r="N26" s="1">
        <f>SUMPRODUCT(('2014-2015'!$F$4:$F$222=$A26)*('2014-2015'!$C$4:$C$222=N$2)*('2014-2015'!$D$4:$D$222&lt;N$3))</f>
        <v>0</v>
      </c>
      <c r="O26" s="1">
        <f>SUMPRODUCT(('2014-2015'!$F$4:$F$222=$A26)*('2014-2015'!$C$4:$C$222=O$2)*('2014-2015'!$D$4:$D$222&lt;O$3)*('2014-2015'!$D$4:$D$222&gt;N$3))</f>
        <v>0</v>
      </c>
      <c r="P26" s="1">
        <f>SUMPRODUCT(('2014-2015'!$F$4:$F$222=$A26)*('2014-2015'!$C$4:$C$222=P$2)*('2014-2015'!$D$4:$D$222&gt;P$3))</f>
        <v>0</v>
      </c>
      <c r="Q26" s="1">
        <f>SUMPRODUCT(('2014-2015'!$F$4:$F$222=$A26)*('2014-2015'!$C$4:$C$222=Q$2)*('2014-2015'!$D$4:$D$222&lt;Q$3))</f>
        <v>0</v>
      </c>
      <c r="R26" s="1">
        <f>SUMPRODUCT(('2014-2015'!$F$4:$F$222=$A26)*('2014-2015'!$C$4:$C$222=R$2)*('2014-2015'!$D$4:$D$222&lt;R$3)*('2014-2015'!$D$4:$D$222&gt;Q$3))</f>
        <v>0</v>
      </c>
      <c r="S26" s="1">
        <f>SUMPRODUCT(('2014-2015'!$F$4:$F$222=$A26)*('2014-2015'!$C$4:$C$222=S$2)*('2014-2015'!$D$4:$D$222&gt;S$3))</f>
        <v>0</v>
      </c>
      <c r="T26" s="1">
        <f>SUMPRODUCT(('2014-2015'!$F$4:$F$222=$A26)*('2014-2015'!$C$4:$C$222=T$2))</f>
        <v>0</v>
      </c>
      <c r="U26" s="1">
        <f>SUMPRODUCT((ISNUMBER(SEARCH("*"&amp;$A26&amp;"*",'2014-2015'!$F$4:$F$222)))*('2014-2015'!$C$4:$C$222=U$2)*('2014-2015'!$F$4:$F$222&lt;&gt;$A26))</f>
        <v>0</v>
      </c>
      <c r="V26" s="1">
        <f>SUMPRODUCT((ISNUMBER(SEARCH("*"&amp;$A26&amp;"*",'2014-2015'!$F$4:$F$222)))*('2014-2015'!$C$4:$C$222=V$2)*('2014-2015'!$F$4:$F$222&lt;&gt;$A26))</f>
        <v>0</v>
      </c>
      <c r="W26" s="225" t="e">
        <f>VLOOKUP(B26,'Coef catégorie'!$F$1:$H$47,3)</f>
        <v>#N/A</v>
      </c>
      <c r="X26" s="76" t="e">
        <f>W26*(SUM(C26:V26)-SUMIF('2014-2015'!$F$4:$F$222,"*"&amp;Challenge!A26&amp;"*",'2014-2015'!$I$4:$I$222))</f>
        <v>#N/A</v>
      </c>
      <c r="Y26" s="76">
        <f>$Y$3*SUMIF('2014-2015'!$F$4:$F$222,"*"&amp;Challenge!A26&amp;"*",'2014-2015'!$E$4:$E$222)</f>
        <v>0</v>
      </c>
      <c r="Z26" s="77" t="e">
        <f t="shared" si="0"/>
        <v>#N/A</v>
      </c>
      <c r="AA26" s="3"/>
    </row>
    <row r="27" spans="1:27">
      <c r="A27" s="73" t="s">
        <v>253</v>
      </c>
      <c r="C27" s="1">
        <f>SUMPRODUCT(('2014-2015'!$F$4:$F$222=$A27)*('2014-2015'!$C$4:$C$222=C$2)*('2014-2015'!$D$4:$D$222=C$3))</f>
        <v>0</v>
      </c>
      <c r="D27" s="1">
        <f>SUMPRODUCT(('2014-2015'!$F$4:$F$222=$A27)*('2014-2015'!$C$4:$C$222=D$2)*('2014-2015'!$D$4:$D$222=D$3))</f>
        <v>0</v>
      </c>
      <c r="E27" s="1">
        <f>SUMPRODUCT(('2014-2015'!$F$4:$F$222=$A27)*('2014-2015'!$C$4:$C$222=E$2)*('2014-2015'!$D$4:$D$222=E$3))</f>
        <v>0</v>
      </c>
      <c r="F27" s="1">
        <f>SUMPRODUCT(('2014-2015'!$F$4:$F$222=$A27)*('2014-2015'!$C$4:$C$222=F$2)*('2014-2015'!$D$4:$D$222=F$3))</f>
        <v>0</v>
      </c>
      <c r="G27" s="1">
        <f>SUMPRODUCT(('2014-2015'!$F$4:$F$222=$A27)*('2014-2015'!$C$4:$C$222=G$2)*('2014-2015'!$D$4:$D$222=G$3))</f>
        <v>0</v>
      </c>
      <c r="H27" s="1">
        <f>SUMPRODUCT(('2014-2015'!$F$4:$F$222=$A27)*('2014-2015'!$C$4:$C$222=H$2)*('2014-2015'!$D$4:$D$222=H$3))</f>
        <v>0</v>
      </c>
      <c r="I27" s="1">
        <f>SUMPRODUCT(('2014-2015'!$F$4:$F$222=$A27)*('2014-2015'!$C$4:$C$222=I$2)*('2014-2015'!$D$4:$D$222=I$3))</f>
        <v>0</v>
      </c>
      <c r="J27" s="1">
        <f>SUMPRODUCT(('2014-2015'!$F$4:$F$222=$A27)*('2014-2015'!$C$4:$C$222=J$2)*('2014-2015'!$D$4:$D$222=J$3))</f>
        <v>0</v>
      </c>
      <c r="K27" s="1">
        <f>SUMPRODUCT(('2014-2015'!$F$4:$F$222=$A27)*('2014-2015'!$C$4:$C$222=K$2))</f>
        <v>0</v>
      </c>
      <c r="L27" s="1">
        <f>SUMPRODUCT((ISNUMBER(SEARCH("*"&amp;$A27&amp;"*",'2014-2015'!$F$4:$F$222))*('2014-2015'!$C$4:$C$222=L$2)))</f>
        <v>0</v>
      </c>
      <c r="M27" s="1">
        <f>SUMPRODUCT((ISNUMBER(SEARCH("*"&amp;$A27&amp;"*",'2014-2015'!$F$4:$F$222))*('2014-2015'!$C$4:$C$222=M$2)))</f>
        <v>0</v>
      </c>
      <c r="N27" s="1">
        <f>SUMPRODUCT(('2014-2015'!$F$4:$F$222=$A27)*('2014-2015'!$C$4:$C$222=N$2)*('2014-2015'!$D$4:$D$222&lt;N$3))</f>
        <v>0</v>
      </c>
      <c r="O27" s="1">
        <f>SUMPRODUCT(('2014-2015'!$F$4:$F$222=$A27)*('2014-2015'!$C$4:$C$222=O$2)*('2014-2015'!$D$4:$D$222&lt;O$3)*('2014-2015'!$D$4:$D$222&gt;N$3))</f>
        <v>0</v>
      </c>
      <c r="P27" s="1">
        <f>SUMPRODUCT(('2014-2015'!$F$4:$F$222=$A27)*('2014-2015'!$C$4:$C$222=P$2)*('2014-2015'!$D$4:$D$222&gt;P$3))</f>
        <v>0</v>
      </c>
      <c r="Q27" s="1">
        <f>SUMPRODUCT(('2014-2015'!$F$4:$F$222=$A27)*('2014-2015'!$C$4:$C$222=Q$2)*('2014-2015'!$D$4:$D$222&lt;Q$3))</f>
        <v>0</v>
      </c>
      <c r="R27" s="1">
        <f>SUMPRODUCT(('2014-2015'!$F$4:$F$222=$A27)*('2014-2015'!$C$4:$C$222=R$2)*('2014-2015'!$D$4:$D$222&lt;R$3)*('2014-2015'!$D$4:$D$222&gt;Q$3))</f>
        <v>0</v>
      </c>
      <c r="S27" s="1">
        <f>SUMPRODUCT(('2014-2015'!$F$4:$F$222=$A27)*('2014-2015'!$C$4:$C$222=S$2)*('2014-2015'!$D$4:$D$222&gt;S$3))</f>
        <v>0</v>
      </c>
      <c r="T27" s="1">
        <f>SUMPRODUCT(('2014-2015'!$F$4:$F$222=$A27)*('2014-2015'!$C$4:$C$222=T$2))</f>
        <v>0</v>
      </c>
      <c r="U27" s="1">
        <f>SUMPRODUCT((ISNUMBER(SEARCH("*"&amp;$A27&amp;"*",'2014-2015'!$F$4:$F$222)))*('2014-2015'!$C$4:$C$222=U$2)*('2014-2015'!$F$4:$F$222&lt;&gt;$A27))</f>
        <v>0</v>
      </c>
      <c r="V27" s="1">
        <f>SUMPRODUCT((ISNUMBER(SEARCH("*"&amp;$A27&amp;"*",'2014-2015'!$F$4:$F$222)))*('2014-2015'!$C$4:$C$222=V$2)*('2014-2015'!$F$4:$F$222&lt;&gt;$A27))</f>
        <v>0</v>
      </c>
      <c r="W27" s="225" t="e">
        <f>VLOOKUP(B27,'Coef catégorie'!$F$1:$H$47,3)</f>
        <v>#N/A</v>
      </c>
      <c r="X27" s="76" t="e">
        <f>W27*(SUM(C27:V27)-SUMIF('2014-2015'!$F$4:$F$222,"*"&amp;Challenge!A27&amp;"*",'2014-2015'!$I$4:$I$222))</f>
        <v>#N/A</v>
      </c>
      <c r="Y27" s="76">
        <f>$Y$3*SUMIF('2014-2015'!$F$4:$F$222,"*"&amp;Challenge!A27&amp;"*",'2014-2015'!$E$4:$E$222)</f>
        <v>0</v>
      </c>
      <c r="Z27" s="77" t="e">
        <f t="shared" si="0"/>
        <v>#N/A</v>
      </c>
      <c r="AA27" s="3"/>
    </row>
    <row r="28" spans="1:27">
      <c r="A28" s="73" t="s">
        <v>48</v>
      </c>
      <c r="B28" s="73" t="s">
        <v>409</v>
      </c>
      <c r="C28" s="1">
        <f>SUMPRODUCT(('2014-2015'!$F$4:$F$222=$A28)*('2014-2015'!$C$4:$C$222=C$2)*('2014-2015'!$D$4:$D$222=C$3))</f>
        <v>0</v>
      </c>
      <c r="D28" s="1">
        <f>SUMPRODUCT(('2014-2015'!$F$4:$F$222=$A28)*('2014-2015'!$C$4:$C$222=D$2)*('2014-2015'!$D$4:$D$222=D$3))</f>
        <v>0</v>
      </c>
      <c r="E28" s="1">
        <f>SUMPRODUCT(('2014-2015'!$F$4:$F$222=$A28)*('2014-2015'!$C$4:$C$222=E$2)*('2014-2015'!$D$4:$D$222=E$3))</f>
        <v>0</v>
      </c>
      <c r="F28" s="1">
        <f>SUMPRODUCT(('2014-2015'!$F$4:$F$222=$A28)*('2014-2015'!$C$4:$C$222=F$2)*('2014-2015'!$D$4:$D$222=F$3))</f>
        <v>0</v>
      </c>
      <c r="G28" s="1">
        <f>SUMPRODUCT(('2014-2015'!$F$4:$F$222=$A28)*('2014-2015'!$C$4:$C$222=G$2)*('2014-2015'!$D$4:$D$222=G$3))</f>
        <v>0</v>
      </c>
      <c r="H28" s="1">
        <f>SUMPRODUCT(('2014-2015'!$F$4:$F$222=$A28)*('2014-2015'!$C$4:$C$222=H$2)*('2014-2015'!$D$4:$D$222=H$3))</f>
        <v>0</v>
      </c>
      <c r="I28" s="1">
        <f>SUMPRODUCT(('2014-2015'!$F$4:$F$222=$A28)*('2014-2015'!$C$4:$C$222=I$2)*('2014-2015'!$D$4:$D$222=I$3))</f>
        <v>0</v>
      </c>
      <c r="J28" s="1">
        <f>SUMPRODUCT(('2014-2015'!$F$4:$F$222=$A28)*('2014-2015'!$C$4:$C$222=J$2)*('2014-2015'!$D$4:$D$222=J$3))</f>
        <v>0</v>
      </c>
      <c r="K28" s="1">
        <f>SUMPRODUCT(('2014-2015'!$F$4:$F$222=$A28)*('2014-2015'!$C$4:$C$222=K$2))</f>
        <v>0</v>
      </c>
      <c r="L28" s="1">
        <f>SUMPRODUCT((ISNUMBER(SEARCH("*"&amp;$A28&amp;"*",'2014-2015'!$F$4:$F$222))*('2014-2015'!$C$4:$C$222=L$2)))</f>
        <v>1</v>
      </c>
      <c r="M28" s="1">
        <f>SUMPRODUCT((ISNUMBER(SEARCH("*"&amp;$A28&amp;"*",'2014-2015'!$F$4:$F$222))*('2014-2015'!$C$4:$C$222=M$2)))</f>
        <v>0</v>
      </c>
      <c r="N28" s="1">
        <f>SUMPRODUCT(('2014-2015'!$F$4:$F$222=$A28)*('2014-2015'!$C$4:$C$222=N$2)*('2014-2015'!$D$4:$D$222&lt;N$3))</f>
        <v>1</v>
      </c>
      <c r="O28" s="1">
        <f>SUMPRODUCT(('2014-2015'!$F$4:$F$222=$A28)*('2014-2015'!$C$4:$C$222=O$2)*('2014-2015'!$D$4:$D$222&lt;O$3)*('2014-2015'!$D$4:$D$222&gt;N$3))</f>
        <v>0</v>
      </c>
      <c r="P28" s="1">
        <f>SUMPRODUCT(('2014-2015'!$F$4:$F$222=$A28)*('2014-2015'!$C$4:$C$222=P$2)*('2014-2015'!$D$4:$D$222&gt;P$3))</f>
        <v>0</v>
      </c>
      <c r="Q28" s="1">
        <f>SUMPRODUCT(('2014-2015'!$F$4:$F$222=$A28)*('2014-2015'!$C$4:$C$222=Q$2)*('2014-2015'!$D$4:$D$222&lt;Q$3))</f>
        <v>0</v>
      </c>
      <c r="R28" s="1">
        <f>SUMPRODUCT(('2014-2015'!$F$4:$F$222=$A28)*('2014-2015'!$C$4:$C$222=R$2)*('2014-2015'!$D$4:$D$222&lt;R$3)*('2014-2015'!$D$4:$D$222&gt;Q$3))</f>
        <v>0</v>
      </c>
      <c r="S28" s="1">
        <f>SUMPRODUCT(('2014-2015'!$F$4:$F$222=$A28)*('2014-2015'!$C$4:$C$222=S$2)*('2014-2015'!$D$4:$D$222&gt;S$3))</f>
        <v>0</v>
      </c>
      <c r="T28" s="1">
        <f>SUMPRODUCT(('2014-2015'!$F$4:$F$222=$A28)*('2014-2015'!$C$4:$C$222=T$2))</f>
        <v>0</v>
      </c>
      <c r="U28" s="1">
        <f>SUMPRODUCT((ISNUMBER(SEARCH("*"&amp;$A28&amp;"*",'2014-2015'!$F$4:$F$222)))*('2014-2015'!$C$4:$C$222=U$2)*('2014-2015'!$F$4:$F$222&lt;&gt;$A28))</f>
        <v>0</v>
      </c>
      <c r="V28" s="1">
        <f>SUMPRODUCT((ISNUMBER(SEARCH("*"&amp;$A28&amp;"*",'2014-2015'!$F$4:$F$222)))*('2014-2015'!$C$4:$C$222=V$2)*('2014-2015'!$F$4:$F$222&lt;&gt;$A28))</f>
        <v>0</v>
      </c>
      <c r="W28" s="225">
        <f>VLOOKUP(B28,'Coef catégorie'!$F$1:$H$47,3)</f>
        <v>130</v>
      </c>
      <c r="X28" s="76">
        <f>W28*(SUM(C28:V28)-SUMIF('2014-2015'!$F$4:$F$222,"*"&amp;Challenge!A28&amp;"*",'2014-2015'!$I$4:$I$222))</f>
        <v>145.43650793650795</v>
      </c>
      <c r="Y28" s="76">
        <f>$Y$3*SUMIF('2014-2015'!$F$4:$F$222,"*"&amp;Challenge!A28&amp;"*",'2014-2015'!$E$4:$E$222)</f>
        <v>0</v>
      </c>
      <c r="Z28" s="77">
        <f t="shared" si="0"/>
        <v>220.43650793650795</v>
      </c>
      <c r="AA28" s="3"/>
    </row>
    <row r="29" spans="1:27">
      <c r="A29" s="73" t="s">
        <v>271</v>
      </c>
      <c r="C29" s="1">
        <f>SUMPRODUCT(('2014-2015'!$F$4:$F$222=$A29)*('2014-2015'!$C$4:$C$222=C$2)*('2014-2015'!$D$4:$D$222=C$3))</f>
        <v>0</v>
      </c>
      <c r="D29" s="1">
        <f>SUMPRODUCT(('2014-2015'!$F$4:$F$222=$A29)*('2014-2015'!$C$4:$C$222=D$2)*('2014-2015'!$D$4:$D$222=D$3))</f>
        <v>0</v>
      </c>
      <c r="E29" s="1">
        <f>SUMPRODUCT(('2014-2015'!$F$4:$F$222=$A29)*('2014-2015'!$C$4:$C$222=E$2)*('2014-2015'!$D$4:$D$222=E$3))</f>
        <v>0</v>
      </c>
      <c r="F29" s="1">
        <f>SUMPRODUCT(('2014-2015'!$F$4:$F$222=$A29)*('2014-2015'!$C$4:$C$222=F$2)*('2014-2015'!$D$4:$D$222=F$3))</f>
        <v>0</v>
      </c>
      <c r="G29" s="1">
        <f>SUMPRODUCT(('2014-2015'!$F$4:$F$222=$A29)*('2014-2015'!$C$4:$C$222=G$2)*('2014-2015'!$D$4:$D$222=G$3))</f>
        <v>0</v>
      </c>
      <c r="H29" s="1">
        <f>SUMPRODUCT(('2014-2015'!$F$4:$F$222=$A29)*('2014-2015'!$C$4:$C$222=H$2)*('2014-2015'!$D$4:$D$222=H$3))</f>
        <v>0</v>
      </c>
      <c r="I29" s="1">
        <f>SUMPRODUCT(('2014-2015'!$F$4:$F$222=$A29)*('2014-2015'!$C$4:$C$222=I$2)*('2014-2015'!$D$4:$D$222=I$3))</f>
        <v>0</v>
      </c>
      <c r="J29" s="1">
        <f>SUMPRODUCT(('2014-2015'!$F$4:$F$222=$A29)*('2014-2015'!$C$4:$C$222=J$2)*('2014-2015'!$D$4:$D$222=J$3))</f>
        <v>0</v>
      </c>
      <c r="K29" s="1">
        <f>SUMPRODUCT(('2014-2015'!$F$4:$F$222=$A29)*('2014-2015'!$C$4:$C$222=K$2))</f>
        <v>0</v>
      </c>
      <c r="L29" s="1">
        <f>SUMPRODUCT((ISNUMBER(SEARCH("*"&amp;$A29&amp;"*",'2014-2015'!$F$4:$F$222))*('2014-2015'!$C$4:$C$222=L$2)))</f>
        <v>0</v>
      </c>
      <c r="M29" s="1">
        <f>SUMPRODUCT((ISNUMBER(SEARCH("*"&amp;$A29&amp;"*",'2014-2015'!$F$4:$F$222))*('2014-2015'!$C$4:$C$222=M$2)))</f>
        <v>0</v>
      </c>
      <c r="N29" s="1">
        <f>SUMPRODUCT(('2014-2015'!$F$4:$F$222=$A29)*('2014-2015'!$C$4:$C$222=N$2)*('2014-2015'!$D$4:$D$222&lt;N$3))</f>
        <v>0</v>
      </c>
      <c r="O29" s="1">
        <f>SUMPRODUCT(('2014-2015'!$F$4:$F$222=$A29)*('2014-2015'!$C$4:$C$222=O$2)*('2014-2015'!$D$4:$D$222&lt;O$3)*('2014-2015'!$D$4:$D$222&gt;N$3))</f>
        <v>0</v>
      </c>
      <c r="P29" s="1">
        <f>SUMPRODUCT(('2014-2015'!$F$4:$F$222=$A29)*('2014-2015'!$C$4:$C$222=P$2)*('2014-2015'!$D$4:$D$222&gt;P$3))</f>
        <v>0</v>
      </c>
      <c r="Q29" s="1">
        <f>SUMPRODUCT(('2014-2015'!$F$4:$F$222=$A29)*('2014-2015'!$C$4:$C$222=Q$2)*('2014-2015'!$D$4:$D$222&lt;Q$3))</f>
        <v>0</v>
      </c>
      <c r="R29" s="1">
        <f>SUMPRODUCT(('2014-2015'!$F$4:$F$222=$A29)*('2014-2015'!$C$4:$C$222=R$2)*('2014-2015'!$D$4:$D$222&lt;R$3)*('2014-2015'!$D$4:$D$222&gt;Q$3))</f>
        <v>0</v>
      </c>
      <c r="S29" s="1">
        <f>SUMPRODUCT(('2014-2015'!$F$4:$F$222=$A29)*('2014-2015'!$C$4:$C$222=S$2)*('2014-2015'!$D$4:$D$222&gt;S$3))</f>
        <v>0</v>
      </c>
      <c r="T29" s="1">
        <f>SUMPRODUCT(('2014-2015'!$F$4:$F$222=$A29)*('2014-2015'!$C$4:$C$222=T$2))</f>
        <v>0</v>
      </c>
      <c r="U29" s="1">
        <f>SUMPRODUCT((ISNUMBER(SEARCH("*"&amp;$A29&amp;"*",'2014-2015'!$F$4:$F$222)))*('2014-2015'!$C$4:$C$222=U$2)*('2014-2015'!$F$4:$F$222&lt;&gt;$A29))</f>
        <v>0</v>
      </c>
      <c r="V29" s="1">
        <f>SUMPRODUCT((ISNUMBER(SEARCH("*"&amp;$A29&amp;"*",'2014-2015'!$F$4:$F$222)))*('2014-2015'!$C$4:$C$222=V$2)*('2014-2015'!$F$4:$F$222&lt;&gt;$A29))</f>
        <v>0</v>
      </c>
      <c r="W29" s="225" t="e">
        <f>VLOOKUP(B29,'Coef catégorie'!$F$1:$H$47,3)</f>
        <v>#N/A</v>
      </c>
      <c r="X29" s="76" t="e">
        <f>W29*(SUM(C29:V29)-SUMIF('2014-2015'!$F$4:$F$222,"*"&amp;Challenge!A29&amp;"*",'2014-2015'!$I$4:$I$222))</f>
        <v>#N/A</v>
      </c>
      <c r="Y29" s="76">
        <f>$Y$3*SUMIF('2014-2015'!$F$4:$F$222,"*"&amp;Challenge!A29&amp;"*",'2014-2015'!$E$4:$E$222)</f>
        <v>0</v>
      </c>
      <c r="Z29" s="77" t="e">
        <f t="shared" si="0"/>
        <v>#N/A</v>
      </c>
      <c r="AA29" s="3"/>
    </row>
    <row r="30" spans="1:27">
      <c r="A30" s="73" t="s">
        <v>315</v>
      </c>
      <c r="B30" s="73" t="s">
        <v>407</v>
      </c>
      <c r="C30" s="1">
        <f>SUMPRODUCT(('2014-2015'!$F$4:$F$222=$A30)*('2014-2015'!$C$4:$C$222=C$2)*('2014-2015'!$D$4:$D$222=C$3))</f>
        <v>0</v>
      </c>
      <c r="D30" s="1">
        <f>SUMPRODUCT(('2014-2015'!$F$4:$F$222=$A30)*('2014-2015'!$C$4:$C$222=D$2)*('2014-2015'!$D$4:$D$222=D$3))</f>
        <v>0</v>
      </c>
      <c r="E30" s="1">
        <f>SUMPRODUCT(('2014-2015'!$F$4:$F$222=$A30)*('2014-2015'!$C$4:$C$222=E$2)*('2014-2015'!$D$4:$D$222=E$3))</f>
        <v>0</v>
      </c>
      <c r="F30" s="1">
        <f>SUMPRODUCT(('2014-2015'!$F$4:$F$222=$A30)*('2014-2015'!$C$4:$C$222=F$2)*('2014-2015'!$D$4:$D$222=F$3))</f>
        <v>0</v>
      </c>
      <c r="G30" s="1">
        <f>SUMPRODUCT(('2014-2015'!$F$4:$F$222=$A30)*('2014-2015'!$C$4:$C$222=G$2)*('2014-2015'!$D$4:$D$222=G$3))</f>
        <v>0</v>
      </c>
      <c r="H30" s="1">
        <f>SUMPRODUCT(('2014-2015'!$F$4:$F$222=$A30)*('2014-2015'!$C$4:$C$222=H$2)*('2014-2015'!$D$4:$D$222=H$3))</f>
        <v>0</v>
      </c>
      <c r="I30" s="1">
        <f>SUMPRODUCT(('2014-2015'!$F$4:$F$222=$A30)*('2014-2015'!$C$4:$C$222=I$2)*('2014-2015'!$D$4:$D$222=I$3))</f>
        <v>0</v>
      </c>
      <c r="J30" s="1">
        <f>SUMPRODUCT(('2014-2015'!$F$4:$F$222=$A30)*('2014-2015'!$C$4:$C$222=J$2)*('2014-2015'!$D$4:$D$222=J$3))</f>
        <v>0</v>
      </c>
      <c r="K30" s="1">
        <f>SUMPRODUCT(('2014-2015'!$F$4:$F$222=$A30)*('2014-2015'!$C$4:$C$222=K$2))</f>
        <v>0</v>
      </c>
      <c r="L30" s="1">
        <f>SUMPRODUCT((ISNUMBER(SEARCH("*"&amp;$A30&amp;"*",'2014-2015'!$F$4:$F$222))*('2014-2015'!$C$4:$C$222=L$2)))</f>
        <v>0</v>
      </c>
      <c r="M30" s="1">
        <f>SUMPRODUCT((ISNUMBER(SEARCH("*"&amp;$A30&amp;"*",'2014-2015'!$F$4:$F$222))*('2014-2015'!$C$4:$C$222=M$2)))</f>
        <v>0</v>
      </c>
      <c r="N30" s="1">
        <f>SUMPRODUCT(('2014-2015'!$F$4:$F$222=$A30)*('2014-2015'!$C$4:$C$222=N$2)*('2014-2015'!$D$4:$D$222&lt;N$3))</f>
        <v>0</v>
      </c>
      <c r="O30" s="1">
        <f>SUMPRODUCT(('2014-2015'!$F$4:$F$222=$A30)*('2014-2015'!$C$4:$C$222=O$2)*('2014-2015'!$D$4:$D$222&lt;O$3)*('2014-2015'!$D$4:$D$222&gt;N$3))</f>
        <v>0</v>
      </c>
      <c r="P30" s="1">
        <f>SUMPRODUCT(('2014-2015'!$F$4:$F$222=$A30)*('2014-2015'!$C$4:$C$222=P$2)*('2014-2015'!$D$4:$D$222&gt;P$3))</f>
        <v>0</v>
      </c>
      <c r="Q30" s="1">
        <f>SUMPRODUCT(('2014-2015'!$F$4:$F$222=$A30)*('2014-2015'!$C$4:$C$222=Q$2)*('2014-2015'!$D$4:$D$222&lt;Q$3))</f>
        <v>1</v>
      </c>
      <c r="R30" s="1">
        <f>SUMPRODUCT(('2014-2015'!$F$4:$F$222=$A30)*('2014-2015'!$C$4:$C$222=R$2)*('2014-2015'!$D$4:$D$222&lt;R$3)*('2014-2015'!$D$4:$D$222&gt;Q$3))</f>
        <v>0</v>
      </c>
      <c r="S30" s="1">
        <f>SUMPRODUCT(('2014-2015'!$F$4:$F$222=$A30)*('2014-2015'!$C$4:$C$222=S$2)*('2014-2015'!$D$4:$D$222&gt;S$3))</f>
        <v>0</v>
      </c>
      <c r="T30" s="1">
        <f>SUMPRODUCT(('2014-2015'!$F$4:$F$222=$A30)*('2014-2015'!$C$4:$C$222=T$2))</f>
        <v>0</v>
      </c>
      <c r="U30" s="1">
        <f>SUMPRODUCT((ISNUMBER(SEARCH("*"&amp;$A30&amp;"*",'2014-2015'!$F$4:$F$222)))*('2014-2015'!$C$4:$C$222=U$2)*('2014-2015'!$F$4:$F$222&lt;&gt;$A30))</f>
        <v>0</v>
      </c>
      <c r="V30" s="1">
        <f>SUMPRODUCT((ISNUMBER(SEARCH("*"&amp;$A30&amp;"*",'2014-2015'!$F$4:$F$222)))*('2014-2015'!$C$4:$C$222=V$2)*('2014-2015'!$F$4:$F$222&lt;&gt;$A30))</f>
        <v>0</v>
      </c>
      <c r="W30" s="225">
        <f>VLOOKUP(B30,'Coef catégorie'!$F$1:$H$47,3)</f>
        <v>110</v>
      </c>
      <c r="X30" s="76">
        <f>W30*(SUM(C30:V30)-SUMIF('2014-2015'!$F$4:$F$222,"*"&amp;Challenge!A30&amp;"*",'2014-2015'!$I$4:$I$222))</f>
        <v>100</v>
      </c>
      <c r="Y30" s="76">
        <f>$Y$3*SUMIF('2014-2015'!$F$4:$F$222,"*"&amp;Challenge!A30&amp;"*",'2014-2015'!$E$4:$E$222)</f>
        <v>0</v>
      </c>
      <c r="Z30" s="77">
        <f t="shared" si="0"/>
        <v>125</v>
      </c>
      <c r="AA30" s="3"/>
    </row>
    <row r="31" spans="1:27">
      <c r="A31" s="73" t="s">
        <v>103</v>
      </c>
      <c r="C31" s="1">
        <f>SUMPRODUCT(('2014-2015'!$F$4:$F$222=$A31)*('2014-2015'!$C$4:$C$222=C$2)*('2014-2015'!$D$4:$D$222=C$3))</f>
        <v>0</v>
      </c>
      <c r="D31" s="1">
        <f>SUMPRODUCT(('2014-2015'!$F$4:$F$222=$A31)*('2014-2015'!$C$4:$C$222=D$2)*('2014-2015'!$D$4:$D$222=D$3))</f>
        <v>0</v>
      </c>
      <c r="E31" s="1">
        <f>SUMPRODUCT(('2014-2015'!$F$4:$F$222=$A31)*('2014-2015'!$C$4:$C$222=E$2)*('2014-2015'!$D$4:$D$222=E$3))</f>
        <v>0</v>
      </c>
      <c r="F31" s="1">
        <f>SUMPRODUCT(('2014-2015'!$F$4:$F$222=$A31)*('2014-2015'!$C$4:$C$222=F$2)*('2014-2015'!$D$4:$D$222=F$3))</f>
        <v>0</v>
      </c>
      <c r="G31" s="1">
        <f>SUMPRODUCT(('2014-2015'!$F$4:$F$222=$A31)*('2014-2015'!$C$4:$C$222=G$2)*('2014-2015'!$D$4:$D$222=G$3))</f>
        <v>0</v>
      </c>
      <c r="H31" s="1">
        <f>SUMPRODUCT(('2014-2015'!$F$4:$F$222=$A31)*('2014-2015'!$C$4:$C$222=H$2)*('2014-2015'!$D$4:$D$222=H$3))</f>
        <v>0</v>
      </c>
      <c r="I31" s="1">
        <f>SUMPRODUCT(('2014-2015'!$F$4:$F$222=$A31)*('2014-2015'!$C$4:$C$222=I$2)*('2014-2015'!$D$4:$D$222=I$3))</f>
        <v>0</v>
      </c>
      <c r="J31" s="1">
        <f>SUMPRODUCT(('2014-2015'!$F$4:$F$222=$A31)*('2014-2015'!$C$4:$C$222=J$2)*('2014-2015'!$D$4:$D$222=J$3))</f>
        <v>0</v>
      </c>
      <c r="K31" s="1">
        <f>SUMPRODUCT(('2014-2015'!$F$4:$F$222=$A31)*('2014-2015'!$C$4:$C$222=K$2))</f>
        <v>0</v>
      </c>
      <c r="L31" s="1">
        <f>SUMPRODUCT((ISNUMBER(SEARCH("*"&amp;$A31&amp;"*",'2014-2015'!$F$4:$F$222))*('2014-2015'!$C$4:$C$222=L$2)))</f>
        <v>0</v>
      </c>
      <c r="M31" s="1">
        <f>SUMPRODUCT((ISNUMBER(SEARCH("*"&amp;$A31&amp;"*",'2014-2015'!$F$4:$F$222))*('2014-2015'!$C$4:$C$222=M$2)))</f>
        <v>0</v>
      </c>
      <c r="N31" s="1">
        <f>SUMPRODUCT(('2014-2015'!$F$4:$F$222=$A31)*('2014-2015'!$C$4:$C$222=N$2)*('2014-2015'!$D$4:$D$222&lt;N$3))</f>
        <v>0</v>
      </c>
      <c r="O31" s="1">
        <f>SUMPRODUCT(('2014-2015'!$F$4:$F$222=$A31)*('2014-2015'!$C$4:$C$222=O$2)*('2014-2015'!$D$4:$D$222&lt;O$3)*('2014-2015'!$D$4:$D$222&gt;N$3))</f>
        <v>0</v>
      </c>
      <c r="P31" s="1">
        <f>SUMPRODUCT(('2014-2015'!$F$4:$F$222=$A31)*('2014-2015'!$C$4:$C$222=P$2)*('2014-2015'!$D$4:$D$222&gt;P$3))</f>
        <v>0</v>
      </c>
      <c r="Q31" s="1">
        <f>SUMPRODUCT(('2014-2015'!$F$4:$F$222=$A31)*('2014-2015'!$C$4:$C$222=Q$2)*('2014-2015'!$D$4:$D$222&lt;Q$3))</f>
        <v>0</v>
      </c>
      <c r="R31" s="1">
        <f>SUMPRODUCT(('2014-2015'!$F$4:$F$222=$A31)*('2014-2015'!$C$4:$C$222=R$2)*('2014-2015'!$D$4:$D$222&lt;R$3)*('2014-2015'!$D$4:$D$222&gt;Q$3))</f>
        <v>0</v>
      </c>
      <c r="S31" s="1">
        <f>SUMPRODUCT(('2014-2015'!$F$4:$F$222=$A31)*('2014-2015'!$C$4:$C$222=S$2)*('2014-2015'!$D$4:$D$222&gt;S$3))</f>
        <v>0</v>
      </c>
      <c r="T31" s="1">
        <f>SUMPRODUCT(('2014-2015'!$F$4:$F$222=$A31)*('2014-2015'!$C$4:$C$222=T$2))</f>
        <v>0</v>
      </c>
      <c r="U31" s="1">
        <f>SUMPRODUCT((ISNUMBER(SEARCH("*"&amp;$A31&amp;"*",'2014-2015'!$F$4:$F$222)))*('2014-2015'!$C$4:$C$222=U$2)*('2014-2015'!$F$4:$F$222&lt;&gt;$A31))</f>
        <v>0</v>
      </c>
      <c r="V31" s="1">
        <f>SUMPRODUCT((ISNUMBER(SEARCH("*"&amp;$A31&amp;"*",'2014-2015'!$F$4:$F$222)))*('2014-2015'!$C$4:$C$222=V$2)*('2014-2015'!$F$4:$F$222&lt;&gt;$A31))</f>
        <v>0</v>
      </c>
      <c r="W31" s="225" t="e">
        <f>VLOOKUP(B31,'Coef catégorie'!$F$1:$H$47,3)</f>
        <v>#N/A</v>
      </c>
      <c r="X31" s="76" t="e">
        <f>W31*(SUM(C31:V31)-SUMIF('2014-2015'!$F$4:$F$222,"*"&amp;Challenge!A31&amp;"*",'2014-2015'!$I$4:$I$222))</f>
        <v>#N/A</v>
      </c>
      <c r="Y31" s="76">
        <f>$Y$3*SUMIF('2014-2015'!$F$4:$F$222,"*"&amp;Challenge!A31&amp;"*",'2014-2015'!$E$4:$E$222)</f>
        <v>0</v>
      </c>
      <c r="Z31" s="77" t="e">
        <f t="shared" si="0"/>
        <v>#N/A</v>
      </c>
      <c r="AA31" s="3"/>
    </row>
    <row r="32" spans="1:27">
      <c r="A32" s="73" t="s">
        <v>113</v>
      </c>
      <c r="B32" s="73" t="s">
        <v>386</v>
      </c>
      <c r="C32" s="1">
        <f>SUMPRODUCT(('2014-2015'!$F$4:$F$222=$A32)*('2014-2015'!$C$4:$C$222=C$2)*('2014-2015'!$D$4:$D$222=C$3))</f>
        <v>0</v>
      </c>
      <c r="D32" s="1">
        <f>SUMPRODUCT(('2014-2015'!$F$4:$F$222=$A32)*('2014-2015'!$C$4:$C$222=D$2)*('2014-2015'!$D$4:$D$222=D$3))</f>
        <v>0</v>
      </c>
      <c r="E32" s="1">
        <f>SUMPRODUCT(('2014-2015'!$F$4:$F$222=$A32)*('2014-2015'!$C$4:$C$222=E$2)*('2014-2015'!$D$4:$D$222=E$3))</f>
        <v>0</v>
      </c>
      <c r="F32" s="1">
        <f>SUMPRODUCT(('2014-2015'!$F$4:$F$222=$A32)*('2014-2015'!$C$4:$C$222=F$2)*('2014-2015'!$D$4:$D$222=F$3))</f>
        <v>0</v>
      </c>
      <c r="G32" s="1">
        <f>SUMPRODUCT(('2014-2015'!$F$4:$F$222=$A32)*('2014-2015'!$C$4:$C$222=G$2)*('2014-2015'!$D$4:$D$222=G$3))</f>
        <v>0</v>
      </c>
      <c r="H32" s="1">
        <f>SUMPRODUCT(('2014-2015'!$F$4:$F$222=$A32)*('2014-2015'!$C$4:$C$222=H$2)*('2014-2015'!$D$4:$D$222=H$3))</f>
        <v>0</v>
      </c>
      <c r="I32" s="1">
        <f>SUMPRODUCT(('2014-2015'!$F$4:$F$222=$A32)*('2014-2015'!$C$4:$C$222=I$2)*('2014-2015'!$D$4:$D$222=I$3))</f>
        <v>0</v>
      </c>
      <c r="J32" s="1">
        <f>SUMPRODUCT(('2014-2015'!$F$4:$F$222=$A32)*('2014-2015'!$C$4:$C$222=J$2)*('2014-2015'!$D$4:$D$222=J$3))</f>
        <v>0</v>
      </c>
      <c r="K32" s="1">
        <f>SUMPRODUCT(('2014-2015'!$F$4:$F$222=$A32)*('2014-2015'!$C$4:$C$222=K$2))</f>
        <v>0</v>
      </c>
      <c r="L32" s="1">
        <f>SUMPRODUCT((ISNUMBER(SEARCH("*"&amp;$A32&amp;"*",'2014-2015'!$F$4:$F$222))*('2014-2015'!$C$4:$C$222=L$2)))</f>
        <v>0</v>
      </c>
      <c r="M32" s="1">
        <f>SUMPRODUCT((ISNUMBER(SEARCH("*"&amp;$A32&amp;"*",'2014-2015'!$F$4:$F$222))*('2014-2015'!$C$4:$C$222=M$2)))</f>
        <v>0</v>
      </c>
      <c r="N32" s="1">
        <f>SUMPRODUCT(('2014-2015'!$F$4:$F$222=$A32)*('2014-2015'!$C$4:$C$222=N$2)*('2014-2015'!$D$4:$D$222&lt;N$3))</f>
        <v>2</v>
      </c>
      <c r="O32" s="1">
        <f>SUMPRODUCT(('2014-2015'!$F$4:$F$222=$A32)*('2014-2015'!$C$4:$C$222=O$2)*('2014-2015'!$D$4:$D$222&lt;O$3)*('2014-2015'!$D$4:$D$222&gt;N$3))</f>
        <v>0</v>
      </c>
      <c r="P32" s="1">
        <f>SUMPRODUCT(('2014-2015'!$F$4:$F$222=$A32)*('2014-2015'!$C$4:$C$222=P$2)*('2014-2015'!$D$4:$D$222&gt;P$3))</f>
        <v>0</v>
      </c>
      <c r="Q32" s="1">
        <f>SUMPRODUCT(('2014-2015'!$F$4:$F$222=$A32)*('2014-2015'!$C$4:$C$222=Q$2)*('2014-2015'!$D$4:$D$222&lt;Q$3))</f>
        <v>0</v>
      </c>
      <c r="R32" s="1">
        <f>SUMPRODUCT(('2014-2015'!$F$4:$F$222=$A32)*('2014-2015'!$C$4:$C$222=R$2)*('2014-2015'!$D$4:$D$222&lt;R$3)*('2014-2015'!$D$4:$D$222&gt;Q$3))</f>
        <v>0</v>
      </c>
      <c r="S32" s="1">
        <f>SUMPRODUCT(('2014-2015'!$F$4:$F$222=$A32)*('2014-2015'!$C$4:$C$222=S$2)*('2014-2015'!$D$4:$D$222&gt;S$3))</f>
        <v>0</v>
      </c>
      <c r="T32" s="1">
        <f>SUMPRODUCT(('2014-2015'!$F$4:$F$222=$A32)*('2014-2015'!$C$4:$C$222=T$2))</f>
        <v>0</v>
      </c>
      <c r="U32" s="1">
        <f>SUMPRODUCT((ISNUMBER(SEARCH("*"&amp;$A32&amp;"*",'2014-2015'!$F$4:$F$222)))*('2014-2015'!$C$4:$C$222=U$2)*('2014-2015'!$F$4:$F$222&lt;&gt;$A32))</f>
        <v>0</v>
      </c>
      <c r="V32" s="1">
        <f>SUMPRODUCT((ISNUMBER(SEARCH("*"&amp;$A32&amp;"*",'2014-2015'!$F$4:$F$222)))*('2014-2015'!$C$4:$C$222=V$2)*('2014-2015'!$F$4:$F$222&lt;&gt;$A32))</f>
        <v>0</v>
      </c>
      <c r="W32" s="225">
        <f>VLOOKUP(B32,'Coef catégorie'!$F$1:$H$47,3)</f>
        <v>170</v>
      </c>
      <c r="X32" s="76">
        <f>W32*(SUM(C32:V32)-SUMIF('2014-2015'!$F$4:$F$222,"*"&amp;Challenge!A32&amp;"*",'2014-2015'!$I$4:$I$222))</f>
        <v>79.523674733845979</v>
      </c>
      <c r="Y32" s="76">
        <f>$Y$3*SUMIF('2014-2015'!$F$4:$F$222,"*"&amp;Challenge!A32&amp;"*",'2014-2015'!$E$4:$E$222)</f>
        <v>150</v>
      </c>
      <c r="Z32" s="77">
        <f t="shared" si="0"/>
        <v>279.52367473384595</v>
      </c>
      <c r="AA32" s="3"/>
    </row>
    <row r="33" spans="1:26">
      <c r="A33" s="73" t="s">
        <v>304</v>
      </c>
      <c r="C33" s="1">
        <f>SUMPRODUCT(('2014-2015'!$F$4:$F$222=$A33)*('2014-2015'!$C$4:$C$222=C$2)*('2014-2015'!$D$4:$D$222=C$3))</f>
        <v>0</v>
      </c>
      <c r="D33" s="1">
        <f>SUMPRODUCT(('2014-2015'!$F$4:$F$222=$A33)*('2014-2015'!$C$4:$C$222=D$2)*('2014-2015'!$D$4:$D$222=D$3))</f>
        <v>0</v>
      </c>
      <c r="E33" s="1">
        <f>SUMPRODUCT(('2014-2015'!$F$4:$F$222=$A33)*('2014-2015'!$C$4:$C$222=E$2)*('2014-2015'!$D$4:$D$222=E$3))</f>
        <v>0</v>
      </c>
      <c r="F33" s="1">
        <f>SUMPRODUCT(('2014-2015'!$F$4:$F$222=$A33)*('2014-2015'!$C$4:$C$222=F$2)*('2014-2015'!$D$4:$D$222=F$3))</f>
        <v>0</v>
      </c>
      <c r="G33" s="1">
        <f>SUMPRODUCT(('2014-2015'!$F$4:$F$222=$A33)*('2014-2015'!$C$4:$C$222=G$2)*('2014-2015'!$D$4:$D$222=G$3))</f>
        <v>0</v>
      </c>
      <c r="H33" s="1">
        <f>SUMPRODUCT(('2014-2015'!$F$4:$F$222=$A33)*('2014-2015'!$C$4:$C$222=H$2)*('2014-2015'!$D$4:$D$222=H$3))</f>
        <v>0</v>
      </c>
      <c r="I33" s="1">
        <f>SUMPRODUCT(('2014-2015'!$F$4:$F$222=$A33)*('2014-2015'!$C$4:$C$222=I$2)*('2014-2015'!$D$4:$D$222=I$3))</f>
        <v>0</v>
      </c>
      <c r="J33" s="1">
        <f>SUMPRODUCT(('2014-2015'!$F$4:$F$222=$A33)*('2014-2015'!$C$4:$C$222=J$2)*('2014-2015'!$D$4:$D$222=J$3))</f>
        <v>0</v>
      </c>
      <c r="K33" s="1">
        <f>SUMPRODUCT(('2014-2015'!$F$4:$F$222=$A33)*('2014-2015'!$C$4:$C$222=K$2))</f>
        <v>0</v>
      </c>
      <c r="L33" s="1">
        <f>SUMPRODUCT((ISNUMBER(SEARCH("*"&amp;$A33&amp;"*",'2014-2015'!$F$4:$F$222))*('2014-2015'!$C$4:$C$222=L$2)))</f>
        <v>0</v>
      </c>
      <c r="M33" s="1">
        <f>SUMPRODUCT((ISNUMBER(SEARCH("*"&amp;$A33&amp;"*",'2014-2015'!$F$4:$F$222))*('2014-2015'!$C$4:$C$222=M$2)))</f>
        <v>0</v>
      </c>
      <c r="N33" s="1">
        <f>SUMPRODUCT(('2014-2015'!$F$4:$F$222=$A33)*('2014-2015'!$C$4:$C$222=N$2)*('2014-2015'!$D$4:$D$222&lt;N$3))</f>
        <v>0</v>
      </c>
      <c r="O33" s="1">
        <f>SUMPRODUCT(('2014-2015'!$F$4:$F$222=$A33)*('2014-2015'!$C$4:$C$222=O$2)*('2014-2015'!$D$4:$D$222&lt;O$3)*('2014-2015'!$D$4:$D$222&gt;N$3))</f>
        <v>0</v>
      </c>
      <c r="P33" s="1">
        <f>SUMPRODUCT(('2014-2015'!$F$4:$F$222=$A33)*('2014-2015'!$C$4:$C$222=P$2)*('2014-2015'!$D$4:$D$222&gt;P$3))</f>
        <v>0</v>
      </c>
      <c r="Q33" s="1">
        <f>SUMPRODUCT(('2014-2015'!$F$4:$F$222=$A33)*('2014-2015'!$C$4:$C$222=Q$2)*('2014-2015'!$D$4:$D$222&lt;Q$3))</f>
        <v>0</v>
      </c>
      <c r="R33" s="1">
        <f>SUMPRODUCT(('2014-2015'!$F$4:$F$222=$A33)*('2014-2015'!$C$4:$C$222=R$2)*('2014-2015'!$D$4:$D$222&lt;R$3)*('2014-2015'!$D$4:$D$222&gt;Q$3))</f>
        <v>0</v>
      </c>
      <c r="S33" s="1">
        <f>SUMPRODUCT(('2014-2015'!$F$4:$F$222=$A33)*('2014-2015'!$C$4:$C$222=S$2)*('2014-2015'!$D$4:$D$222&gt;S$3))</f>
        <v>0</v>
      </c>
      <c r="T33" s="1">
        <f>SUMPRODUCT(('2014-2015'!$F$4:$F$222=$A33)*('2014-2015'!$C$4:$C$222=T$2))</f>
        <v>0</v>
      </c>
      <c r="U33" s="1">
        <f>SUMPRODUCT((ISNUMBER(SEARCH("*"&amp;$A33&amp;"*",'2014-2015'!$F$4:$F$222)))*('2014-2015'!$C$4:$C$222=U$2)*('2014-2015'!$F$4:$F$222&lt;&gt;$A33))</f>
        <v>0</v>
      </c>
      <c r="V33" s="1">
        <f>SUMPRODUCT((ISNUMBER(SEARCH("*"&amp;$A33&amp;"*",'2014-2015'!$F$4:$F$222)))*('2014-2015'!$C$4:$C$222=V$2)*('2014-2015'!$F$4:$F$222&lt;&gt;$A33))</f>
        <v>0</v>
      </c>
      <c r="W33" s="225" t="e">
        <f>VLOOKUP(B33,'Coef catégorie'!$F$1:$H$47,3)</f>
        <v>#N/A</v>
      </c>
      <c r="X33" s="76" t="e">
        <f>W33*(SUM(C33:V33)-SUMIF('2014-2015'!$F$4:$F$222,"*"&amp;Challenge!A33&amp;"*",'2014-2015'!$I$4:$I$222))</f>
        <v>#N/A</v>
      </c>
      <c r="Y33" s="76">
        <f>$Y$3*SUMIF('2014-2015'!$F$4:$F$222,"*"&amp;Challenge!A33&amp;"*",'2014-2015'!$E$4:$E$222)</f>
        <v>0</v>
      </c>
      <c r="Z33" s="77" t="e">
        <f t="shared" si="0"/>
        <v>#N/A</v>
      </c>
    </row>
    <row r="34" spans="1:26">
      <c r="A34" s="73" t="s">
        <v>305</v>
      </c>
      <c r="B34" s="73" t="s">
        <v>372</v>
      </c>
      <c r="C34" s="1">
        <f>SUMPRODUCT(('2014-2015'!$F$4:$F$222=$A34)*('2014-2015'!$C$4:$C$222=C$2)*('2014-2015'!$D$4:$D$222=C$3))</f>
        <v>0</v>
      </c>
      <c r="D34" s="1">
        <f>SUMPRODUCT(('2014-2015'!$F$4:$F$222=$A34)*('2014-2015'!$C$4:$C$222=D$2)*('2014-2015'!$D$4:$D$222=D$3))</f>
        <v>0</v>
      </c>
      <c r="E34" s="1">
        <f>SUMPRODUCT(('2014-2015'!$F$4:$F$222=$A34)*('2014-2015'!$C$4:$C$222=E$2)*('2014-2015'!$D$4:$D$222=E$3))</f>
        <v>0</v>
      </c>
      <c r="F34" s="1">
        <f>SUMPRODUCT(('2014-2015'!$F$4:$F$222=$A34)*('2014-2015'!$C$4:$C$222=F$2)*('2014-2015'!$D$4:$D$222=F$3))</f>
        <v>0</v>
      </c>
      <c r="G34" s="1">
        <f>SUMPRODUCT(('2014-2015'!$F$4:$F$222=$A34)*('2014-2015'!$C$4:$C$222=G$2)*('2014-2015'!$D$4:$D$222=G$3))</f>
        <v>0</v>
      </c>
      <c r="H34" s="1">
        <f>SUMPRODUCT(('2014-2015'!$F$4:$F$222=$A34)*('2014-2015'!$C$4:$C$222=H$2)*('2014-2015'!$D$4:$D$222=H$3))</f>
        <v>0</v>
      </c>
      <c r="I34" s="1">
        <f>SUMPRODUCT(('2014-2015'!$F$4:$F$222=$A34)*('2014-2015'!$C$4:$C$222=I$2)*('2014-2015'!$D$4:$D$222=I$3))</f>
        <v>0</v>
      </c>
      <c r="J34" s="1">
        <f>SUMPRODUCT(('2014-2015'!$F$4:$F$222=$A34)*('2014-2015'!$C$4:$C$222=J$2)*('2014-2015'!$D$4:$D$222=J$3))</f>
        <v>0</v>
      </c>
      <c r="K34" s="1">
        <f>SUMPRODUCT(('2014-2015'!$F$4:$F$222=$A34)*('2014-2015'!$C$4:$C$222=K$2))</f>
        <v>0</v>
      </c>
      <c r="L34" s="1">
        <f>SUMPRODUCT((ISNUMBER(SEARCH("*"&amp;$A34&amp;"*",'2014-2015'!$F$4:$F$222))*('2014-2015'!$C$4:$C$222=L$2)))</f>
        <v>1</v>
      </c>
      <c r="M34" s="1">
        <f>SUMPRODUCT((ISNUMBER(SEARCH("*"&amp;$A34&amp;"*",'2014-2015'!$F$4:$F$222))*('2014-2015'!$C$4:$C$222=M$2)))</f>
        <v>0</v>
      </c>
      <c r="N34" s="1">
        <f>SUMPRODUCT(('2014-2015'!$F$4:$F$222=$A34)*('2014-2015'!$C$4:$C$222=N$2)*('2014-2015'!$D$4:$D$222&lt;N$3))</f>
        <v>1</v>
      </c>
      <c r="O34" s="1">
        <f>SUMPRODUCT(('2014-2015'!$F$4:$F$222=$A34)*('2014-2015'!$C$4:$C$222=O$2)*('2014-2015'!$D$4:$D$222&lt;O$3)*('2014-2015'!$D$4:$D$222&gt;N$3))</f>
        <v>0</v>
      </c>
      <c r="P34" s="1">
        <f>SUMPRODUCT(('2014-2015'!$F$4:$F$222=$A34)*('2014-2015'!$C$4:$C$222=P$2)*('2014-2015'!$D$4:$D$222&gt;P$3))</f>
        <v>0</v>
      </c>
      <c r="Q34" s="1">
        <f>SUMPRODUCT(('2014-2015'!$F$4:$F$222=$A34)*('2014-2015'!$C$4:$C$222=Q$2)*('2014-2015'!$D$4:$D$222&lt;Q$3))</f>
        <v>0</v>
      </c>
      <c r="R34" s="1">
        <f>SUMPRODUCT(('2014-2015'!$F$4:$F$222=$A34)*('2014-2015'!$C$4:$C$222=R$2)*('2014-2015'!$D$4:$D$222&lt;R$3)*('2014-2015'!$D$4:$D$222&gt;Q$3))</f>
        <v>0</v>
      </c>
      <c r="S34" s="1">
        <f>SUMPRODUCT(('2014-2015'!$F$4:$F$222=$A34)*('2014-2015'!$C$4:$C$222=S$2)*('2014-2015'!$D$4:$D$222&gt;S$3))</f>
        <v>0</v>
      </c>
      <c r="T34" s="1">
        <f>SUMPRODUCT(('2014-2015'!$F$4:$F$222=$A34)*('2014-2015'!$C$4:$C$222=T$2))</f>
        <v>0</v>
      </c>
      <c r="U34" s="1">
        <f>SUMPRODUCT((ISNUMBER(SEARCH("*"&amp;$A34&amp;"*",'2014-2015'!$F$4:$F$222)))*('2014-2015'!$C$4:$C$222=U$2)*('2014-2015'!$F$4:$F$222&lt;&gt;$A34))</f>
        <v>0</v>
      </c>
      <c r="V34" s="1">
        <f>SUMPRODUCT((ISNUMBER(SEARCH("*"&amp;$A34&amp;"*",'2014-2015'!$F$4:$F$222)))*('2014-2015'!$C$4:$C$222=V$2)*('2014-2015'!$F$4:$F$222&lt;&gt;$A34))</f>
        <v>0</v>
      </c>
      <c r="W34" s="225">
        <f>VLOOKUP(B34,'Coef catégorie'!$F$1:$H$47,3)</f>
        <v>100</v>
      </c>
      <c r="X34" s="76">
        <f>W34*(SUM(C34:V34)-SUMIF('2014-2015'!$F$4:$F$222,"*"&amp;Challenge!A34&amp;"*",'2014-2015'!$I$4:$I$222))</f>
        <v>100.11966353429769</v>
      </c>
      <c r="Y34" s="76">
        <f>$Y$3*SUMIF('2014-2015'!$F$4:$F$222,"*"&amp;Challenge!A34&amp;"*",'2014-2015'!$E$4:$E$222)</f>
        <v>150</v>
      </c>
      <c r="Z34" s="77">
        <f t="shared" si="0"/>
        <v>325.11966353429767</v>
      </c>
    </row>
    <row r="35" spans="1:26">
      <c r="A35" s="73" t="s">
        <v>318</v>
      </c>
      <c r="B35" s="73" t="s">
        <v>406</v>
      </c>
      <c r="C35" s="1">
        <f>SUMPRODUCT(('2014-2015'!$F$4:$F$222=$A35)*('2014-2015'!$C$4:$C$222=C$2)*('2014-2015'!$D$4:$D$222=C$3))</f>
        <v>0</v>
      </c>
      <c r="D35" s="1">
        <f>SUMPRODUCT(('2014-2015'!$F$4:$F$222=$A35)*('2014-2015'!$C$4:$C$222=D$2)*('2014-2015'!$D$4:$D$222=D$3))</f>
        <v>0</v>
      </c>
      <c r="E35" s="1">
        <f>SUMPRODUCT(('2014-2015'!$F$4:$F$222=$A35)*('2014-2015'!$C$4:$C$222=E$2)*('2014-2015'!$D$4:$D$222=E$3))</f>
        <v>0</v>
      </c>
      <c r="F35" s="1">
        <f>SUMPRODUCT(('2014-2015'!$F$4:$F$222=$A35)*('2014-2015'!$C$4:$C$222=F$2)*('2014-2015'!$D$4:$D$222=F$3))</f>
        <v>0</v>
      </c>
      <c r="G35" s="1">
        <f>SUMPRODUCT(('2014-2015'!$F$4:$F$222=$A35)*('2014-2015'!$C$4:$C$222=G$2)*('2014-2015'!$D$4:$D$222=G$3))</f>
        <v>0</v>
      </c>
      <c r="H35" s="1">
        <f>SUMPRODUCT(('2014-2015'!$F$4:$F$222=$A35)*('2014-2015'!$C$4:$C$222=H$2)*('2014-2015'!$D$4:$D$222=H$3))</f>
        <v>0</v>
      </c>
      <c r="I35" s="1">
        <f>SUMPRODUCT(('2014-2015'!$F$4:$F$222=$A35)*('2014-2015'!$C$4:$C$222=I$2)*('2014-2015'!$D$4:$D$222=I$3))</f>
        <v>0</v>
      </c>
      <c r="J35" s="1">
        <f>SUMPRODUCT(('2014-2015'!$F$4:$F$222=$A35)*('2014-2015'!$C$4:$C$222=J$2)*('2014-2015'!$D$4:$D$222=J$3))</f>
        <v>0</v>
      </c>
      <c r="K35" s="1">
        <f>SUMPRODUCT(('2014-2015'!$F$4:$F$222=$A35)*('2014-2015'!$C$4:$C$222=K$2))</f>
        <v>0</v>
      </c>
      <c r="L35" s="1">
        <f>SUMPRODUCT((ISNUMBER(SEARCH("*"&amp;$A35&amp;"*",'2014-2015'!$F$4:$F$222))*('2014-2015'!$C$4:$C$222=L$2)))</f>
        <v>1</v>
      </c>
      <c r="M35" s="1">
        <f>SUMPRODUCT((ISNUMBER(SEARCH("*"&amp;$A35&amp;"*",'2014-2015'!$F$4:$F$222))*('2014-2015'!$C$4:$C$222=M$2)))</f>
        <v>0</v>
      </c>
      <c r="N35" s="1">
        <f>SUMPRODUCT(('2014-2015'!$F$4:$F$222=$A35)*('2014-2015'!$C$4:$C$222=N$2)*('2014-2015'!$D$4:$D$222&lt;N$3))</f>
        <v>0</v>
      </c>
      <c r="O35" s="1">
        <f>SUMPRODUCT(('2014-2015'!$F$4:$F$222=$A35)*('2014-2015'!$C$4:$C$222=O$2)*('2014-2015'!$D$4:$D$222&lt;O$3)*('2014-2015'!$D$4:$D$222&gt;N$3))</f>
        <v>0</v>
      </c>
      <c r="P35" s="1">
        <f>SUMPRODUCT(('2014-2015'!$F$4:$F$222=$A35)*('2014-2015'!$C$4:$C$222=P$2)*('2014-2015'!$D$4:$D$222&gt;P$3))</f>
        <v>0</v>
      </c>
      <c r="Q35" s="1">
        <f>SUMPRODUCT(('2014-2015'!$F$4:$F$222=$A35)*('2014-2015'!$C$4:$C$222=Q$2)*('2014-2015'!$D$4:$D$222&lt;Q$3))</f>
        <v>0</v>
      </c>
      <c r="R35" s="1">
        <f>SUMPRODUCT(('2014-2015'!$F$4:$F$222=$A35)*('2014-2015'!$C$4:$C$222=R$2)*('2014-2015'!$D$4:$D$222&lt;R$3)*('2014-2015'!$D$4:$D$222&gt;Q$3))</f>
        <v>0</v>
      </c>
      <c r="S35" s="1">
        <f>SUMPRODUCT(('2014-2015'!$F$4:$F$222=$A35)*('2014-2015'!$C$4:$C$222=S$2)*('2014-2015'!$D$4:$D$222&gt;S$3))</f>
        <v>0</v>
      </c>
      <c r="T35" s="1">
        <f>SUMPRODUCT(('2014-2015'!$F$4:$F$222=$A35)*('2014-2015'!$C$4:$C$222=T$2))</f>
        <v>0</v>
      </c>
      <c r="U35" s="1">
        <f>SUMPRODUCT((ISNUMBER(SEARCH("*"&amp;$A35&amp;"*",'2014-2015'!$F$4:$F$222)))*('2014-2015'!$C$4:$C$222=U$2)*('2014-2015'!$F$4:$F$222&lt;&gt;$A35))</f>
        <v>0</v>
      </c>
      <c r="V35" s="1">
        <f>SUMPRODUCT((ISNUMBER(SEARCH("*"&amp;$A35&amp;"*",'2014-2015'!$F$4:$F$222)))*('2014-2015'!$C$4:$C$222=V$2)*('2014-2015'!$F$4:$F$222&lt;&gt;$A35))</f>
        <v>0</v>
      </c>
      <c r="W35" s="225">
        <f>VLOOKUP(B35,'Coef catégorie'!$F$1:$H$47,3)</f>
        <v>100</v>
      </c>
      <c r="X35" s="76">
        <f>W35*(SUM(C35:V35)-SUMIF('2014-2015'!$F$4:$F$222,"*"&amp;Challenge!A35&amp;"*",'2014-2015'!$I$4:$I$222))</f>
        <v>25.396825396825395</v>
      </c>
      <c r="Y35" s="76">
        <f>$Y$3*SUMIF('2014-2015'!$F$4:$F$222,"*"&amp;Challenge!A35&amp;"*",'2014-2015'!$E$4:$E$222)</f>
        <v>0</v>
      </c>
      <c r="Z35" s="77">
        <f t="shared" si="0"/>
        <v>75.396825396825392</v>
      </c>
    </row>
    <row r="36" spans="1:26">
      <c r="A36" s="73" t="s">
        <v>306</v>
      </c>
      <c r="C36" s="1">
        <f>SUMPRODUCT(('2014-2015'!$F$4:$F$222=$A36)*('2014-2015'!$C$4:$C$222=C$2)*('2014-2015'!$D$4:$D$222=C$3))</f>
        <v>0</v>
      </c>
      <c r="D36" s="1">
        <f>SUMPRODUCT(('2014-2015'!$F$4:$F$222=$A36)*('2014-2015'!$C$4:$C$222=D$2)*('2014-2015'!$D$4:$D$222=D$3))</f>
        <v>0</v>
      </c>
      <c r="E36" s="1">
        <f>SUMPRODUCT(('2014-2015'!$F$4:$F$222=$A36)*('2014-2015'!$C$4:$C$222=E$2)*('2014-2015'!$D$4:$D$222=E$3))</f>
        <v>0</v>
      </c>
      <c r="F36" s="1">
        <f>SUMPRODUCT(('2014-2015'!$F$4:$F$222=$A36)*('2014-2015'!$C$4:$C$222=F$2)*('2014-2015'!$D$4:$D$222=F$3))</f>
        <v>0</v>
      </c>
      <c r="G36" s="1">
        <f>SUMPRODUCT(('2014-2015'!$F$4:$F$222=$A36)*('2014-2015'!$C$4:$C$222=G$2)*('2014-2015'!$D$4:$D$222=G$3))</f>
        <v>0</v>
      </c>
      <c r="H36" s="1">
        <f>SUMPRODUCT(('2014-2015'!$F$4:$F$222=$A36)*('2014-2015'!$C$4:$C$222=H$2)*('2014-2015'!$D$4:$D$222=H$3))</f>
        <v>0</v>
      </c>
      <c r="I36" s="1">
        <f>SUMPRODUCT(('2014-2015'!$F$4:$F$222=$A36)*('2014-2015'!$C$4:$C$222=I$2)*('2014-2015'!$D$4:$D$222=I$3))</f>
        <v>0</v>
      </c>
      <c r="J36" s="1">
        <f>SUMPRODUCT(('2014-2015'!$F$4:$F$222=$A36)*('2014-2015'!$C$4:$C$222=J$2)*('2014-2015'!$D$4:$D$222=J$3))</f>
        <v>0</v>
      </c>
      <c r="K36" s="1">
        <f>SUMPRODUCT(('2014-2015'!$F$4:$F$222=$A36)*('2014-2015'!$C$4:$C$222=K$2))</f>
        <v>0</v>
      </c>
      <c r="L36" s="1">
        <f>SUMPRODUCT((ISNUMBER(SEARCH("*"&amp;$A36&amp;"*",'2014-2015'!$F$4:$F$222))*('2014-2015'!$C$4:$C$222=L$2)))</f>
        <v>0</v>
      </c>
      <c r="M36" s="1">
        <f>SUMPRODUCT((ISNUMBER(SEARCH("*"&amp;$A36&amp;"*",'2014-2015'!$F$4:$F$222))*('2014-2015'!$C$4:$C$222=M$2)))</f>
        <v>0</v>
      </c>
      <c r="N36" s="1">
        <f>SUMPRODUCT(('2014-2015'!$F$4:$F$222=$A36)*('2014-2015'!$C$4:$C$222=N$2)*('2014-2015'!$D$4:$D$222&lt;N$3))</f>
        <v>0</v>
      </c>
      <c r="O36" s="1">
        <f>SUMPRODUCT(('2014-2015'!$F$4:$F$222=$A36)*('2014-2015'!$C$4:$C$222=O$2)*('2014-2015'!$D$4:$D$222&lt;O$3)*('2014-2015'!$D$4:$D$222&gt;N$3))</f>
        <v>0</v>
      </c>
      <c r="P36" s="1">
        <f>SUMPRODUCT(('2014-2015'!$F$4:$F$222=$A36)*('2014-2015'!$C$4:$C$222=P$2)*('2014-2015'!$D$4:$D$222&gt;P$3))</f>
        <v>0</v>
      </c>
      <c r="Q36" s="1">
        <f>SUMPRODUCT(('2014-2015'!$F$4:$F$222=$A36)*('2014-2015'!$C$4:$C$222=Q$2)*('2014-2015'!$D$4:$D$222&lt;Q$3))</f>
        <v>0</v>
      </c>
      <c r="R36" s="1">
        <f>SUMPRODUCT(('2014-2015'!$F$4:$F$222=$A36)*('2014-2015'!$C$4:$C$222=R$2)*('2014-2015'!$D$4:$D$222&lt;R$3)*('2014-2015'!$D$4:$D$222&gt;Q$3))</f>
        <v>0</v>
      </c>
      <c r="S36" s="1">
        <f>SUMPRODUCT(('2014-2015'!$F$4:$F$222=$A36)*('2014-2015'!$C$4:$C$222=S$2)*('2014-2015'!$D$4:$D$222&gt;S$3))</f>
        <v>0</v>
      </c>
      <c r="T36" s="1">
        <f>SUMPRODUCT(('2014-2015'!$F$4:$F$222=$A36)*('2014-2015'!$C$4:$C$222=T$2))</f>
        <v>0</v>
      </c>
      <c r="U36" s="1">
        <f>SUMPRODUCT((ISNUMBER(SEARCH("*"&amp;$A36&amp;"*",'2014-2015'!$F$4:$F$222)))*('2014-2015'!$C$4:$C$222=U$2)*('2014-2015'!$F$4:$F$222&lt;&gt;$A36))</f>
        <v>0</v>
      </c>
      <c r="V36" s="1">
        <f>SUMPRODUCT((ISNUMBER(SEARCH("*"&amp;$A36&amp;"*",'2014-2015'!$F$4:$F$222)))*('2014-2015'!$C$4:$C$222=V$2)*('2014-2015'!$F$4:$F$222&lt;&gt;$A36))</f>
        <v>0</v>
      </c>
      <c r="W36" s="225" t="e">
        <f>VLOOKUP(B36,'Coef catégorie'!$F$1:$H$47,3)</f>
        <v>#N/A</v>
      </c>
      <c r="X36" s="76" t="e">
        <f>W36*(SUM(C36:V36)-SUMIF('2014-2015'!$F$4:$F$222,"*"&amp;Challenge!A36&amp;"*",'2014-2015'!$I$4:$I$222))</f>
        <v>#N/A</v>
      </c>
      <c r="Y36" s="76">
        <f>$Y$3*SUMIF('2014-2015'!$F$4:$F$222,"*"&amp;Challenge!A36&amp;"*",'2014-2015'!$E$4:$E$222)</f>
        <v>0</v>
      </c>
      <c r="Z36" s="77" t="e">
        <f t="shared" si="0"/>
        <v>#N/A</v>
      </c>
    </row>
    <row r="37" spans="1:26">
      <c r="A37" s="73" t="s">
        <v>70</v>
      </c>
      <c r="B37" s="73" t="s">
        <v>408</v>
      </c>
      <c r="C37" s="1">
        <f>SUMPRODUCT(('2014-2015'!$F$4:$F$222=$A37)*('2014-2015'!$C$4:$C$222=C$2)*('2014-2015'!$D$4:$D$222=C$3))</f>
        <v>0</v>
      </c>
      <c r="D37" s="1">
        <f>SUMPRODUCT(('2014-2015'!$F$4:$F$222=$A37)*('2014-2015'!$C$4:$C$222=D$2)*('2014-2015'!$D$4:$D$222=D$3))</f>
        <v>0</v>
      </c>
      <c r="E37" s="1">
        <f>SUMPRODUCT(('2014-2015'!$F$4:$F$222=$A37)*('2014-2015'!$C$4:$C$222=E$2)*('2014-2015'!$D$4:$D$222=E$3))</f>
        <v>0</v>
      </c>
      <c r="F37" s="1">
        <f>SUMPRODUCT(('2014-2015'!$F$4:$F$222=$A37)*('2014-2015'!$C$4:$C$222=F$2)*('2014-2015'!$D$4:$D$222=F$3))</f>
        <v>0</v>
      </c>
      <c r="G37" s="1">
        <f>SUMPRODUCT(('2014-2015'!$F$4:$F$222=$A37)*('2014-2015'!$C$4:$C$222=G$2)*('2014-2015'!$D$4:$D$222=G$3))</f>
        <v>0</v>
      </c>
      <c r="H37" s="1">
        <f>SUMPRODUCT(('2014-2015'!$F$4:$F$222=$A37)*('2014-2015'!$C$4:$C$222=H$2)*('2014-2015'!$D$4:$D$222=H$3))</f>
        <v>0</v>
      </c>
      <c r="I37" s="1">
        <f>SUMPRODUCT(('2014-2015'!$F$4:$F$222=$A37)*('2014-2015'!$C$4:$C$222=I$2)*('2014-2015'!$D$4:$D$222=I$3))</f>
        <v>0</v>
      </c>
      <c r="J37" s="1">
        <f>SUMPRODUCT(('2014-2015'!$F$4:$F$222=$A37)*('2014-2015'!$C$4:$C$222=J$2)*('2014-2015'!$D$4:$D$222=J$3))</f>
        <v>0</v>
      </c>
      <c r="K37" s="1">
        <f>SUMPRODUCT(('2014-2015'!$F$4:$F$222=$A37)*('2014-2015'!$C$4:$C$222=K$2))</f>
        <v>0</v>
      </c>
      <c r="L37" s="1">
        <f>SUMPRODUCT((ISNUMBER(SEARCH("*"&amp;$A37&amp;"*",'2014-2015'!$F$4:$F$222))*('2014-2015'!$C$4:$C$222=L$2)))</f>
        <v>0</v>
      </c>
      <c r="M37" s="1">
        <f>SUMPRODUCT((ISNUMBER(SEARCH("*"&amp;$A37&amp;"*",'2014-2015'!$F$4:$F$222))*('2014-2015'!$C$4:$C$222=M$2)))</f>
        <v>0</v>
      </c>
      <c r="N37" s="1">
        <f>SUMPRODUCT(('2014-2015'!$F$4:$F$222=$A37)*('2014-2015'!$C$4:$C$222=N$2)*('2014-2015'!$D$4:$D$222&lt;N$3))</f>
        <v>2</v>
      </c>
      <c r="O37" s="1">
        <f>SUMPRODUCT(('2014-2015'!$F$4:$F$222=$A37)*('2014-2015'!$C$4:$C$222=O$2)*('2014-2015'!$D$4:$D$222&lt;O$3)*('2014-2015'!$D$4:$D$222&gt;N$3))</f>
        <v>0</v>
      </c>
      <c r="P37" s="1">
        <f>SUMPRODUCT(('2014-2015'!$F$4:$F$222=$A37)*('2014-2015'!$C$4:$C$222=P$2)*('2014-2015'!$D$4:$D$222&gt;P$3))</f>
        <v>0</v>
      </c>
      <c r="Q37" s="1">
        <f>SUMPRODUCT(('2014-2015'!$F$4:$F$222=$A37)*('2014-2015'!$C$4:$C$222=Q$2)*('2014-2015'!$D$4:$D$222&lt;Q$3))</f>
        <v>0</v>
      </c>
      <c r="R37" s="1">
        <f>SUMPRODUCT(('2014-2015'!$F$4:$F$222=$A37)*('2014-2015'!$C$4:$C$222=R$2)*('2014-2015'!$D$4:$D$222&lt;R$3)*('2014-2015'!$D$4:$D$222&gt;Q$3))</f>
        <v>0</v>
      </c>
      <c r="S37" s="1">
        <f>SUMPRODUCT(('2014-2015'!$F$4:$F$222=$A37)*('2014-2015'!$C$4:$C$222=S$2)*('2014-2015'!$D$4:$D$222&gt;S$3))</f>
        <v>0</v>
      </c>
      <c r="T37" s="1">
        <f>SUMPRODUCT(('2014-2015'!$F$4:$F$222=$A37)*('2014-2015'!$C$4:$C$222=T$2))</f>
        <v>0</v>
      </c>
      <c r="U37" s="1">
        <f>SUMPRODUCT((ISNUMBER(SEARCH("*"&amp;$A37&amp;"*",'2014-2015'!$F$4:$F$222)))*('2014-2015'!$C$4:$C$222=U$2)*('2014-2015'!$F$4:$F$222&lt;&gt;$A37))</f>
        <v>0</v>
      </c>
      <c r="V37" s="1">
        <f>SUMPRODUCT((ISNUMBER(SEARCH("*"&amp;$A37&amp;"*",'2014-2015'!$F$4:$F$222)))*('2014-2015'!$C$4:$C$222=V$2)*('2014-2015'!$F$4:$F$222&lt;&gt;$A37))</f>
        <v>0</v>
      </c>
      <c r="W37" s="225">
        <f>VLOOKUP(B37,'Coef catégorie'!$F$1:$H$47,3)</f>
        <v>120</v>
      </c>
      <c r="X37" s="76">
        <f>W37*(SUM(C37:V37)-SUMIF('2014-2015'!$F$4:$F$222,"*"&amp;Challenge!A37&amp;"*",'2014-2015'!$I$4:$I$222))</f>
        <v>97.977510294583453</v>
      </c>
      <c r="Y37" s="76">
        <f>$Y$3*SUMIF('2014-2015'!$F$4:$F$222,"*"&amp;Challenge!A37&amp;"*",'2014-2015'!$E$4:$E$222)</f>
        <v>150</v>
      </c>
      <c r="Z37" s="77">
        <f t="shared" si="0"/>
        <v>297.97751029458345</v>
      </c>
    </row>
    <row r="38" spans="1:26">
      <c r="A38" s="73" t="s">
        <v>307</v>
      </c>
      <c r="B38" s="73" t="s">
        <v>372</v>
      </c>
      <c r="C38" s="1">
        <f>SUMPRODUCT(('2014-2015'!$F$4:$F$222=$A38)*('2014-2015'!$C$4:$C$222=C$2)*('2014-2015'!$D$4:$D$222=C$3))</f>
        <v>0</v>
      </c>
      <c r="D38" s="1">
        <f>SUMPRODUCT(('2014-2015'!$F$4:$F$222=$A38)*('2014-2015'!$C$4:$C$222=D$2)*('2014-2015'!$D$4:$D$222=D$3))</f>
        <v>0</v>
      </c>
      <c r="E38" s="1">
        <f>SUMPRODUCT(('2014-2015'!$F$4:$F$222=$A38)*('2014-2015'!$C$4:$C$222=E$2)*('2014-2015'!$D$4:$D$222=E$3))</f>
        <v>0</v>
      </c>
      <c r="F38" s="1">
        <f>SUMPRODUCT(('2014-2015'!$F$4:$F$222=$A38)*('2014-2015'!$C$4:$C$222=F$2)*('2014-2015'!$D$4:$D$222=F$3))</f>
        <v>0</v>
      </c>
      <c r="G38" s="1">
        <f>SUMPRODUCT(('2014-2015'!$F$4:$F$222=$A38)*('2014-2015'!$C$4:$C$222=G$2)*('2014-2015'!$D$4:$D$222=G$3))</f>
        <v>0</v>
      </c>
      <c r="H38" s="1">
        <f>SUMPRODUCT(('2014-2015'!$F$4:$F$222=$A38)*('2014-2015'!$C$4:$C$222=H$2)*('2014-2015'!$D$4:$D$222=H$3))</f>
        <v>0</v>
      </c>
      <c r="I38" s="1">
        <f>SUMPRODUCT(('2014-2015'!$F$4:$F$222=$A38)*('2014-2015'!$C$4:$C$222=I$2)*('2014-2015'!$D$4:$D$222=I$3))</f>
        <v>0</v>
      </c>
      <c r="J38" s="1">
        <f>SUMPRODUCT(('2014-2015'!$F$4:$F$222=$A38)*('2014-2015'!$C$4:$C$222=J$2)*('2014-2015'!$D$4:$D$222=J$3))</f>
        <v>0</v>
      </c>
      <c r="K38" s="1">
        <f>SUMPRODUCT(('2014-2015'!$F$4:$F$222=$A38)*('2014-2015'!$C$4:$C$222=K$2))</f>
        <v>0</v>
      </c>
      <c r="L38" s="1">
        <f>SUMPRODUCT((ISNUMBER(SEARCH("*"&amp;$A38&amp;"*",'2014-2015'!$F$4:$F$222))*('2014-2015'!$C$4:$C$222=L$2)))</f>
        <v>1</v>
      </c>
      <c r="M38" s="1">
        <f>SUMPRODUCT((ISNUMBER(SEARCH("*"&amp;$A38&amp;"*",'2014-2015'!$F$4:$F$222))*('2014-2015'!$C$4:$C$222=M$2)))</f>
        <v>0</v>
      </c>
      <c r="N38" s="1">
        <f>SUMPRODUCT(('2014-2015'!$F$4:$F$222=$A38)*('2014-2015'!$C$4:$C$222=N$2)*('2014-2015'!$D$4:$D$222&lt;N$3))</f>
        <v>1</v>
      </c>
      <c r="O38" s="1">
        <f>SUMPRODUCT(('2014-2015'!$F$4:$F$222=$A38)*('2014-2015'!$C$4:$C$222=O$2)*('2014-2015'!$D$4:$D$222&lt;O$3)*('2014-2015'!$D$4:$D$222&gt;N$3))</f>
        <v>0</v>
      </c>
      <c r="P38" s="1">
        <f>SUMPRODUCT(('2014-2015'!$F$4:$F$222=$A38)*('2014-2015'!$C$4:$C$222=P$2)*('2014-2015'!$D$4:$D$222&gt;P$3))</f>
        <v>0</v>
      </c>
      <c r="Q38" s="1">
        <f>SUMPRODUCT(('2014-2015'!$F$4:$F$222=$A38)*('2014-2015'!$C$4:$C$222=Q$2)*('2014-2015'!$D$4:$D$222&lt;Q$3))</f>
        <v>0</v>
      </c>
      <c r="R38" s="1">
        <f>SUMPRODUCT(('2014-2015'!$F$4:$F$222=$A38)*('2014-2015'!$C$4:$C$222=R$2)*('2014-2015'!$D$4:$D$222&lt;R$3)*('2014-2015'!$D$4:$D$222&gt;Q$3))</f>
        <v>0</v>
      </c>
      <c r="S38" s="1">
        <f>SUMPRODUCT(('2014-2015'!$F$4:$F$222=$A38)*('2014-2015'!$C$4:$C$222=S$2)*('2014-2015'!$D$4:$D$222&gt;S$3))</f>
        <v>0</v>
      </c>
      <c r="T38" s="1">
        <f>SUMPRODUCT(('2014-2015'!$F$4:$F$222=$A38)*('2014-2015'!$C$4:$C$222=T$2))</f>
        <v>0</v>
      </c>
      <c r="U38" s="1">
        <f>SUMPRODUCT((ISNUMBER(SEARCH("*"&amp;$A38&amp;"*",'2014-2015'!$F$4:$F$222)))*('2014-2015'!$C$4:$C$222=U$2)*('2014-2015'!$F$4:$F$222&lt;&gt;$A38))</f>
        <v>0</v>
      </c>
      <c r="V38" s="1">
        <f>SUMPRODUCT((ISNUMBER(SEARCH("*"&amp;$A38&amp;"*",'2014-2015'!$F$4:$F$222)))*('2014-2015'!$C$4:$C$222=V$2)*('2014-2015'!$F$4:$F$222&lt;&gt;$A38))</f>
        <v>0</v>
      </c>
      <c r="W38" s="225">
        <f>VLOOKUP(B38,'Coef catégorie'!$F$1:$H$47,3)</f>
        <v>100</v>
      </c>
      <c r="X38" s="76">
        <f>W38*(SUM(C38:V38)-SUMIF('2014-2015'!$F$4:$F$222,"*"&amp;Challenge!A38&amp;"*",'2014-2015'!$I$4:$I$222))</f>
        <v>111.44278606965175</v>
      </c>
      <c r="Y38" s="76">
        <f>$Y$3*SUMIF('2014-2015'!$F$4:$F$222,"*"&amp;Challenge!A38&amp;"*",'2014-2015'!$E$4:$E$222)</f>
        <v>0</v>
      </c>
      <c r="Z38" s="77">
        <f t="shared" si="0"/>
        <v>186.44278606965173</v>
      </c>
    </row>
    <row r="39" spans="1:26">
      <c r="A39" s="73" t="s">
        <v>308</v>
      </c>
      <c r="B39" s="73" t="s">
        <v>405</v>
      </c>
      <c r="C39" s="1">
        <f>SUMPRODUCT(('2014-2015'!$F$4:$F$222=$A39)*('2014-2015'!$C$4:$C$222=C$2)*('2014-2015'!$D$4:$D$222=C$3))</f>
        <v>0</v>
      </c>
      <c r="D39" s="1">
        <f>SUMPRODUCT(('2014-2015'!$F$4:$F$222=$A39)*('2014-2015'!$C$4:$C$222=D$2)*('2014-2015'!$D$4:$D$222=D$3))</f>
        <v>0</v>
      </c>
      <c r="E39" s="1">
        <f>SUMPRODUCT(('2014-2015'!$F$4:$F$222=$A39)*('2014-2015'!$C$4:$C$222=E$2)*('2014-2015'!$D$4:$D$222=E$3))</f>
        <v>0</v>
      </c>
      <c r="F39" s="1">
        <f>SUMPRODUCT(('2014-2015'!$F$4:$F$222=$A39)*('2014-2015'!$C$4:$C$222=F$2)*('2014-2015'!$D$4:$D$222=F$3))</f>
        <v>0</v>
      </c>
      <c r="G39" s="1">
        <f>SUMPRODUCT(('2014-2015'!$F$4:$F$222=$A39)*('2014-2015'!$C$4:$C$222=G$2)*('2014-2015'!$D$4:$D$222=G$3))</f>
        <v>0</v>
      </c>
      <c r="H39" s="1">
        <f>SUMPRODUCT(('2014-2015'!$F$4:$F$222=$A39)*('2014-2015'!$C$4:$C$222=H$2)*('2014-2015'!$D$4:$D$222=H$3))</f>
        <v>0</v>
      </c>
      <c r="I39" s="1">
        <f>SUMPRODUCT(('2014-2015'!$F$4:$F$222=$A39)*('2014-2015'!$C$4:$C$222=I$2)*('2014-2015'!$D$4:$D$222=I$3))</f>
        <v>0</v>
      </c>
      <c r="J39" s="1">
        <f>SUMPRODUCT(('2014-2015'!$F$4:$F$222=$A39)*('2014-2015'!$C$4:$C$222=J$2)*('2014-2015'!$D$4:$D$222=J$3))</f>
        <v>0</v>
      </c>
      <c r="K39" s="1">
        <f>SUMPRODUCT(('2014-2015'!$F$4:$F$222=$A39)*('2014-2015'!$C$4:$C$222=K$2))</f>
        <v>0</v>
      </c>
      <c r="L39" s="1">
        <f>SUMPRODUCT((ISNUMBER(SEARCH("*"&amp;$A39&amp;"*",'2014-2015'!$F$4:$F$222))*('2014-2015'!$C$4:$C$222=L$2)))</f>
        <v>0</v>
      </c>
      <c r="M39" s="1">
        <f>SUMPRODUCT((ISNUMBER(SEARCH("*"&amp;$A39&amp;"*",'2014-2015'!$F$4:$F$222))*('2014-2015'!$C$4:$C$222=M$2)))</f>
        <v>0</v>
      </c>
      <c r="N39" s="1">
        <f>SUMPRODUCT(('2014-2015'!$F$4:$F$222=$A39)*('2014-2015'!$C$4:$C$222=N$2)*('2014-2015'!$D$4:$D$222&lt;N$3))</f>
        <v>1</v>
      </c>
      <c r="O39" s="1">
        <f>SUMPRODUCT(('2014-2015'!$F$4:$F$222=$A39)*('2014-2015'!$C$4:$C$222=O$2)*('2014-2015'!$D$4:$D$222&lt;O$3)*('2014-2015'!$D$4:$D$222&gt;N$3))</f>
        <v>0</v>
      </c>
      <c r="P39" s="1">
        <f>SUMPRODUCT(('2014-2015'!$F$4:$F$222=$A39)*('2014-2015'!$C$4:$C$222=P$2)*('2014-2015'!$D$4:$D$222&gt;P$3))</f>
        <v>0</v>
      </c>
      <c r="Q39" s="1">
        <f>SUMPRODUCT(('2014-2015'!$F$4:$F$222=$A39)*('2014-2015'!$C$4:$C$222=Q$2)*('2014-2015'!$D$4:$D$222&lt;Q$3))</f>
        <v>0</v>
      </c>
      <c r="R39" s="1">
        <f>SUMPRODUCT(('2014-2015'!$F$4:$F$222=$A39)*('2014-2015'!$C$4:$C$222=R$2)*('2014-2015'!$D$4:$D$222&lt;R$3)*('2014-2015'!$D$4:$D$222&gt;Q$3))</f>
        <v>0</v>
      </c>
      <c r="S39" s="1">
        <f>SUMPRODUCT(('2014-2015'!$F$4:$F$222=$A39)*('2014-2015'!$C$4:$C$222=S$2)*('2014-2015'!$D$4:$D$222&gt;S$3))</f>
        <v>0</v>
      </c>
      <c r="T39" s="1">
        <f>SUMPRODUCT(('2014-2015'!$F$4:$F$222=$A39)*('2014-2015'!$C$4:$C$222=T$2))</f>
        <v>0</v>
      </c>
      <c r="U39" s="1">
        <f>SUMPRODUCT((ISNUMBER(SEARCH("*"&amp;$A39&amp;"*",'2014-2015'!$F$4:$F$222)))*('2014-2015'!$C$4:$C$222=U$2)*('2014-2015'!$F$4:$F$222&lt;&gt;$A39))</f>
        <v>0</v>
      </c>
      <c r="V39" s="1">
        <f>SUMPRODUCT((ISNUMBER(SEARCH("*"&amp;$A39&amp;"*",'2014-2015'!$F$4:$F$222)))*('2014-2015'!$C$4:$C$222=V$2)*('2014-2015'!$F$4:$F$222&lt;&gt;$A39))</f>
        <v>0</v>
      </c>
      <c r="W39" s="225">
        <f>VLOOKUP(B39,'Coef catégorie'!$F$1:$H$47,3)</f>
        <v>100</v>
      </c>
      <c r="X39" s="76">
        <f>W39*(SUM(C39:V39)-SUMIF('2014-2015'!$F$4:$F$222,"*"&amp;Challenge!A39&amp;"*",'2014-2015'!$I$4:$I$222))</f>
        <v>48.337028824833709</v>
      </c>
      <c r="Y39" s="76">
        <f>$Y$3*SUMIF('2014-2015'!$F$4:$F$222,"*"&amp;Challenge!A39&amp;"*",'2014-2015'!$E$4:$E$222)</f>
        <v>150</v>
      </c>
      <c r="Z39" s="77">
        <f t="shared" si="0"/>
        <v>223.33702882483371</v>
      </c>
    </row>
    <row r="40" spans="1:26">
      <c r="A40" s="73" t="s">
        <v>354</v>
      </c>
      <c r="C40" s="1">
        <f>SUMPRODUCT(('2014-2015'!$F$4:$F$222=$A40)*('2014-2015'!$C$4:$C$222=C$2)*('2014-2015'!$D$4:$D$222=C$3))</f>
        <v>0</v>
      </c>
      <c r="D40" s="1">
        <f>SUMPRODUCT(('2014-2015'!$F$4:$F$222=$A40)*('2014-2015'!$C$4:$C$222=D$2)*('2014-2015'!$D$4:$D$222=D$3))</f>
        <v>0</v>
      </c>
      <c r="E40" s="1">
        <f>SUMPRODUCT(('2014-2015'!$F$4:$F$222=$A40)*('2014-2015'!$C$4:$C$222=E$2)*('2014-2015'!$D$4:$D$222=E$3))</f>
        <v>0</v>
      </c>
      <c r="F40" s="1">
        <f>SUMPRODUCT(('2014-2015'!$F$4:$F$222=$A40)*('2014-2015'!$C$4:$C$222=F$2)*('2014-2015'!$D$4:$D$222=F$3))</f>
        <v>0</v>
      </c>
      <c r="G40" s="1">
        <f>SUMPRODUCT(('2014-2015'!$F$4:$F$222=$A40)*('2014-2015'!$C$4:$C$222=G$2)*('2014-2015'!$D$4:$D$222=G$3))</f>
        <v>0</v>
      </c>
      <c r="H40" s="1">
        <f>SUMPRODUCT(('2014-2015'!$F$4:$F$222=$A40)*('2014-2015'!$C$4:$C$222=H$2)*('2014-2015'!$D$4:$D$222=H$3))</f>
        <v>0</v>
      </c>
      <c r="I40" s="1">
        <f>SUMPRODUCT(('2014-2015'!$F$4:$F$222=$A40)*('2014-2015'!$C$4:$C$222=I$2)*('2014-2015'!$D$4:$D$222=I$3))</f>
        <v>0</v>
      </c>
      <c r="J40" s="1">
        <f>SUMPRODUCT(('2014-2015'!$F$4:$F$222=$A40)*('2014-2015'!$C$4:$C$222=J$2)*('2014-2015'!$D$4:$D$222=J$3))</f>
        <v>0</v>
      </c>
      <c r="K40" s="1">
        <f>SUMPRODUCT(('2014-2015'!$F$4:$F$222=$A40)*('2014-2015'!$C$4:$C$222=K$2))</f>
        <v>0</v>
      </c>
      <c r="L40" s="1">
        <f>SUMPRODUCT((ISNUMBER(SEARCH("*"&amp;$A40&amp;"*",'2014-2015'!$F$4:$F$222))*('2014-2015'!$C$4:$C$222=L$2)))</f>
        <v>0</v>
      </c>
      <c r="M40" s="1">
        <f>SUMPRODUCT((ISNUMBER(SEARCH("*"&amp;$A40&amp;"*",'2014-2015'!$F$4:$F$222))*('2014-2015'!$C$4:$C$222=M$2)))</f>
        <v>0</v>
      </c>
      <c r="N40" s="1">
        <f>SUMPRODUCT(('2014-2015'!$F$4:$F$222=$A40)*('2014-2015'!$C$4:$C$222=N$2)*('2014-2015'!$D$4:$D$222&lt;N$3))</f>
        <v>0</v>
      </c>
      <c r="O40" s="1">
        <f>SUMPRODUCT(('2014-2015'!$F$4:$F$222=$A40)*('2014-2015'!$C$4:$C$222=O$2)*('2014-2015'!$D$4:$D$222&lt;O$3)*('2014-2015'!$D$4:$D$222&gt;N$3))</f>
        <v>0</v>
      </c>
      <c r="P40" s="1">
        <f>SUMPRODUCT(('2014-2015'!$F$4:$F$222=$A40)*('2014-2015'!$C$4:$C$222=P$2)*('2014-2015'!$D$4:$D$222&gt;P$3))</f>
        <v>0</v>
      </c>
      <c r="Q40" s="1">
        <f>SUMPRODUCT(('2014-2015'!$F$4:$F$222=$A40)*('2014-2015'!$C$4:$C$222=Q$2)*('2014-2015'!$D$4:$D$222&lt;Q$3))</f>
        <v>0</v>
      </c>
      <c r="R40" s="1">
        <f>SUMPRODUCT(('2014-2015'!$F$4:$F$222=$A40)*('2014-2015'!$C$4:$C$222=R$2)*('2014-2015'!$D$4:$D$222&lt;R$3)*('2014-2015'!$D$4:$D$222&gt;Q$3))</f>
        <v>0</v>
      </c>
      <c r="S40" s="1">
        <f>SUMPRODUCT(('2014-2015'!$F$4:$F$222=$A40)*('2014-2015'!$C$4:$C$222=S$2)*('2014-2015'!$D$4:$D$222&gt;S$3))</f>
        <v>0</v>
      </c>
      <c r="T40" s="1">
        <f>SUMPRODUCT(('2014-2015'!$F$4:$F$222=$A40)*('2014-2015'!$C$4:$C$222=T$2))</f>
        <v>0</v>
      </c>
      <c r="U40" s="1">
        <f>SUMPRODUCT((ISNUMBER(SEARCH("*"&amp;$A40&amp;"*",'2014-2015'!$F$4:$F$222)))*('2014-2015'!$C$4:$C$222=U$2)*('2014-2015'!$F$4:$F$222&lt;&gt;$A40))</f>
        <v>0</v>
      </c>
      <c r="V40" s="1">
        <f>SUMPRODUCT((ISNUMBER(SEARCH("*"&amp;$A40&amp;"*",'2014-2015'!$F$4:$F$222)))*('2014-2015'!$C$4:$C$222=V$2)*('2014-2015'!$F$4:$F$222&lt;&gt;$A40))</f>
        <v>0</v>
      </c>
      <c r="W40" s="225" t="e">
        <f>VLOOKUP(B40,'Coef catégorie'!$F$1:$H$47,3)</f>
        <v>#N/A</v>
      </c>
      <c r="X40" s="76" t="e">
        <f>W40*(SUM(C40:V40)-SUMIF('2014-2015'!$F$4:$F$222,"*"&amp;Challenge!A40&amp;"*",'2014-2015'!$I$4:$I$222))</f>
        <v>#N/A</v>
      </c>
      <c r="Y40" s="76">
        <f>$Y$3*SUMIF('2014-2015'!$F$4:$F$222,"*"&amp;Challenge!A40&amp;"*",'2014-2015'!$E$4:$E$222)</f>
        <v>0</v>
      </c>
      <c r="Z40" s="77" t="e">
        <f t="shared" si="0"/>
        <v>#N/A</v>
      </c>
    </row>
    <row r="41" spans="1:26">
      <c r="A41" s="73" t="s">
        <v>355</v>
      </c>
      <c r="C41" s="1">
        <f>SUMPRODUCT(('2014-2015'!$F$4:$F$222=$A41)*('2014-2015'!$C$4:$C$222=C$2)*('2014-2015'!$D$4:$D$222=C$3))</f>
        <v>0</v>
      </c>
      <c r="D41" s="1">
        <f>SUMPRODUCT(('2014-2015'!$F$4:$F$222=$A41)*('2014-2015'!$C$4:$C$222=D$2)*('2014-2015'!$D$4:$D$222=D$3))</f>
        <v>0</v>
      </c>
      <c r="E41" s="1">
        <f>SUMPRODUCT(('2014-2015'!$F$4:$F$222=$A41)*('2014-2015'!$C$4:$C$222=E$2)*('2014-2015'!$D$4:$D$222=E$3))</f>
        <v>0</v>
      </c>
      <c r="F41" s="1">
        <f>SUMPRODUCT(('2014-2015'!$F$4:$F$222=$A41)*('2014-2015'!$C$4:$C$222=F$2)*('2014-2015'!$D$4:$D$222=F$3))</f>
        <v>0</v>
      </c>
      <c r="G41" s="1">
        <f>SUMPRODUCT(('2014-2015'!$F$4:$F$222=$A41)*('2014-2015'!$C$4:$C$222=G$2)*('2014-2015'!$D$4:$D$222=G$3))</f>
        <v>0</v>
      </c>
      <c r="H41" s="1">
        <f>SUMPRODUCT(('2014-2015'!$F$4:$F$222=$A41)*('2014-2015'!$C$4:$C$222=H$2)*('2014-2015'!$D$4:$D$222=H$3))</f>
        <v>0</v>
      </c>
      <c r="I41" s="1">
        <f>SUMPRODUCT(('2014-2015'!$F$4:$F$222=$A41)*('2014-2015'!$C$4:$C$222=I$2)*('2014-2015'!$D$4:$D$222=I$3))</f>
        <v>0</v>
      </c>
      <c r="J41" s="1">
        <f>SUMPRODUCT(('2014-2015'!$F$4:$F$222=$A41)*('2014-2015'!$C$4:$C$222=J$2)*('2014-2015'!$D$4:$D$222=J$3))</f>
        <v>0</v>
      </c>
      <c r="K41" s="1">
        <f>SUMPRODUCT(('2014-2015'!$F$4:$F$222=$A41)*('2014-2015'!$C$4:$C$222=K$2))</f>
        <v>0</v>
      </c>
      <c r="L41" s="1">
        <f>SUMPRODUCT((ISNUMBER(SEARCH("*"&amp;$A41&amp;"*",'2014-2015'!$F$4:$F$222))*('2014-2015'!$C$4:$C$222=L$2)))</f>
        <v>0</v>
      </c>
      <c r="M41" s="1">
        <f>SUMPRODUCT((ISNUMBER(SEARCH("*"&amp;$A41&amp;"*",'2014-2015'!$F$4:$F$222))*('2014-2015'!$C$4:$C$222=M$2)))</f>
        <v>0</v>
      </c>
      <c r="N41" s="1">
        <f>SUMPRODUCT(('2014-2015'!$F$4:$F$222=$A41)*('2014-2015'!$C$4:$C$222=N$2)*('2014-2015'!$D$4:$D$222&lt;N$3))</f>
        <v>0</v>
      </c>
      <c r="O41" s="1">
        <f>SUMPRODUCT(('2014-2015'!$F$4:$F$222=$A41)*('2014-2015'!$C$4:$C$222=O$2)*('2014-2015'!$D$4:$D$222&lt;O$3)*('2014-2015'!$D$4:$D$222&gt;N$3))</f>
        <v>0</v>
      </c>
      <c r="P41" s="1">
        <f>SUMPRODUCT(('2014-2015'!$F$4:$F$222=$A41)*('2014-2015'!$C$4:$C$222=P$2)*('2014-2015'!$D$4:$D$222&gt;P$3))</f>
        <v>0</v>
      </c>
      <c r="Q41" s="1">
        <f>SUMPRODUCT(('2014-2015'!$F$4:$F$222=$A41)*('2014-2015'!$C$4:$C$222=Q$2)*('2014-2015'!$D$4:$D$222&lt;Q$3))</f>
        <v>0</v>
      </c>
      <c r="R41" s="1">
        <f>SUMPRODUCT(('2014-2015'!$F$4:$F$222=$A41)*('2014-2015'!$C$4:$C$222=R$2)*('2014-2015'!$D$4:$D$222&lt;R$3)*('2014-2015'!$D$4:$D$222&gt;Q$3))</f>
        <v>0</v>
      </c>
      <c r="S41" s="1">
        <f>SUMPRODUCT(('2014-2015'!$F$4:$F$222=$A41)*('2014-2015'!$C$4:$C$222=S$2)*('2014-2015'!$D$4:$D$222&gt;S$3))</f>
        <v>0</v>
      </c>
      <c r="T41" s="1">
        <f>SUMPRODUCT(('2014-2015'!$F$4:$F$222=$A41)*('2014-2015'!$C$4:$C$222=T$2))</f>
        <v>0</v>
      </c>
      <c r="U41" s="1">
        <f>SUMPRODUCT((ISNUMBER(SEARCH("*"&amp;$A41&amp;"*",'2014-2015'!$F$4:$F$222)))*('2014-2015'!$C$4:$C$222=U$2)*('2014-2015'!$F$4:$F$222&lt;&gt;$A41))</f>
        <v>0</v>
      </c>
      <c r="V41" s="1">
        <f>SUMPRODUCT((ISNUMBER(SEARCH("*"&amp;$A41&amp;"*",'2014-2015'!$F$4:$F$222)))*('2014-2015'!$C$4:$C$222=V$2)*('2014-2015'!$F$4:$F$222&lt;&gt;$A41))</f>
        <v>0</v>
      </c>
      <c r="W41" s="225" t="e">
        <f>VLOOKUP(B41,'Coef catégorie'!$F$1:$H$47,3)</f>
        <v>#N/A</v>
      </c>
      <c r="X41" s="76" t="e">
        <f>W41*(SUM(C41:V41)-SUMIF('2014-2015'!$F$4:$F$222,"*"&amp;Challenge!A41&amp;"*",'2014-2015'!$I$4:$I$222))</f>
        <v>#N/A</v>
      </c>
      <c r="Y41" s="76">
        <f>$Y$3*SUMIF('2014-2015'!$F$4:$F$222,"*"&amp;Challenge!A41&amp;"*",'2014-2015'!$E$4:$E$222)</f>
        <v>0</v>
      </c>
      <c r="Z41" s="77" t="e">
        <f t="shared" si="0"/>
        <v>#N/A</v>
      </c>
    </row>
    <row r="42" spans="1:26">
      <c r="A42" s="73" t="s">
        <v>446</v>
      </c>
      <c r="B42" s="73" t="s">
        <v>405</v>
      </c>
      <c r="C42" s="1">
        <f>SUMPRODUCT(('2014-2015'!$F$4:$F$222=$A42)*('2014-2015'!$C$4:$C$222=C$2)*('2014-2015'!$D$4:$D$222=C$3))</f>
        <v>0</v>
      </c>
      <c r="D42" s="1">
        <f>SUMPRODUCT(('2014-2015'!$F$4:$F$222=$A42)*('2014-2015'!$C$4:$C$222=D$2)*('2014-2015'!$D$4:$D$222=D$3))</f>
        <v>0</v>
      </c>
      <c r="E42" s="1">
        <f>SUMPRODUCT(('2014-2015'!$F$4:$F$222=$A42)*('2014-2015'!$C$4:$C$222=E$2)*('2014-2015'!$D$4:$D$222=E$3))</f>
        <v>0</v>
      </c>
      <c r="F42" s="1">
        <f>SUMPRODUCT(('2014-2015'!$F$4:$F$222=$A42)*('2014-2015'!$C$4:$C$222=F$2)*('2014-2015'!$D$4:$D$222=F$3))</f>
        <v>0</v>
      </c>
      <c r="G42" s="1">
        <f>SUMPRODUCT(('2014-2015'!$F$4:$F$222=$A42)*('2014-2015'!$C$4:$C$222=G$2)*('2014-2015'!$D$4:$D$222=G$3))</f>
        <v>0</v>
      </c>
      <c r="H42" s="1">
        <f>SUMPRODUCT(('2014-2015'!$F$4:$F$222=$A42)*('2014-2015'!$C$4:$C$222=H$2)*('2014-2015'!$D$4:$D$222=H$3))</f>
        <v>0</v>
      </c>
      <c r="I42" s="1">
        <f>SUMPRODUCT(('2014-2015'!$F$4:$F$222=$A42)*('2014-2015'!$C$4:$C$222=I$2)*('2014-2015'!$D$4:$D$222=I$3))</f>
        <v>0</v>
      </c>
      <c r="J42" s="1">
        <f>SUMPRODUCT(('2014-2015'!$F$4:$F$222=$A42)*('2014-2015'!$C$4:$C$222=J$2)*('2014-2015'!$D$4:$D$222=J$3))</f>
        <v>0</v>
      </c>
      <c r="K42" s="1">
        <f>SUMPRODUCT(('2014-2015'!$F$4:$F$222=$A42)*('2014-2015'!$C$4:$C$222=K$2))</f>
        <v>0</v>
      </c>
      <c r="L42" s="1">
        <f>SUMPRODUCT((ISNUMBER(SEARCH("*"&amp;$A42&amp;"*",'2014-2015'!$F$4:$F$222))*('2014-2015'!$C$4:$C$222=L$2)))</f>
        <v>0</v>
      </c>
      <c r="M42" s="1">
        <f>SUMPRODUCT((ISNUMBER(SEARCH("*"&amp;$A42&amp;"*",'2014-2015'!$F$4:$F$222))*('2014-2015'!$C$4:$C$222=M$2)))</f>
        <v>0</v>
      </c>
      <c r="N42" s="1">
        <f>SUMPRODUCT(('2014-2015'!$F$4:$F$222=$A42)*('2014-2015'!$C$4:$C$222=N$2)*('2014-2015'!$D$4:$D$222&lt;N$3))</f>
        <v>1</v>
      </c>
      <c r="O42" s="1">
        <f>SUMPRODUCT(('2014-2015'!$F$4:$F$222=$A42)*('2014-2015'!$C$4:$C$222=O$2)*('2014-2015'!$D$4:$D$222&lt;O$3)*('2014-2015'!$D$4:$D$222&gt;N$3))</f>
        <v>0</v>
      </c>
      <c r="P42" s="1">
        <f>SUMPRODUCT(('2014-2015'!$F$4:$F$222=$A42)*('2014-2015'!$C$4:$C$222=P$2)*('2014-2015'!$D$4:$D$222&gt;P$3))</f>
        <v>0</v>
      </c>
      <c r="Q42" s="1">
        <f>SUMPRODUCT(('2014-2015'!$F$4:$F$222=$A42)*('2014-2015'!$C$4:$C$222=Q$2)*('2014-2015'!$D$4:$D$222&lt;Q$3))</f>
        <v>1</v>
      </c>
      <c r="R42" s="1">
        <f>SUMPRODUCT(('2014-2015'!$F$4:$F$222=$A42)*('2014-2015'!$C$4:$C$222=R$2)*('2014-2015'!$D$4:$D$222&lt;R$3)*('2014-2015'!$D$4:$D$222&gt;Q$3))</f>
        <v>0</v>
      </c>
      <c r="S42" s="1">
        <f>SUMPRODUCT(('2014-2015'!$F$4:$F$222=$A42)*('2014-2015'!$C$4:$C$222=S$2)*('2014-2015'!$D$4:$D$222&gt;S$3))</f>
        <v>0</v>
      </c>
      <c r="T42" s="1">
        <f>SUMPRODUCT(('2014-2015'!$F$4:$F$222=$A42)*('2014-2015'!$C$4:$C$222=T$2))</f>
        <v>0</v>
      </c>
      <c r="U42" s="1">
        <f>SUMPRODUCT((ISNUMBER(SEARCH("*"&amp;$A42&amp;"*",'2014-2015'!$F$4:$F$222)))*('2014-2015'!$C$4:$C$222=U$2)*('2014-2015'!$F$4:$F$222&lt;&gt;$A42))</f>
        <v>0</v>
      </c>
      <c r="V42" s="1">
        <f>SUMPRODUCT((ISNUMBER(SEARCH("*"&amp;$A42&amp;"*",'2014-2015'!$F$4:$F$222)))*('2014-2015'!$C$4:$C$222=V$2)*('2014-2015'!$F$4:$F$222&lt;&gt;$A42))</f>
        <v>0</v>
      </c>
      <c r="W42" s="225">
        <f>VLOOKUP(B42,'Coef catégorie'!$F$1:$H$47,3)</f>
        <v>100</v>
      </c>
      <c r="X42" s="76">
        <f>W42*(SUM(C42:V42)-SUMIF('2014-2015'!$F$4:$F$222,"*"&amp;Challenge!A42&amp;"*",'2014-2015'!$I$4:$I$222))</f>
        <v>117.88701305851556</v>
      </c>
      <c r="Y42" s="76">
        <f>$Y$3*SUMIF('2014-2015'!$F$4:$F$222,"*"&amp;Challenge!A42&amp;"*",'2014-2015'!$E$4:$E$222)</f>
        <v>150</v>
      </c>
      <c r="Z42" s="77">
        <f t="shared" si="0"/>
        <v>317.88701305851555</v>
      </c>
    </row>
    <row r="43" spans="1:26">
      <c r="A43" s="73" t="s">
        <v>450</v>
      </c>
      <c r="B43" s="73" t="s">
        <v>404</v>
      </c>
      <c r="C43" s="1">
        <f>SUMPRODUCT(('2014-2015'!$F$4:$F$222=$A43)*('2014-2015'!$C$4:$C$222=C$2)*('2014-2015'!$D$4:$D$222=C$3))</f>
        <v>0</v>
      </c>
      <c r="D43" s="1">
        <f>SUMPRODUCT(('2014-2015'!$F$4:$F$222=$A43)*('2014-2015'!$C$4:$C$222=D$2)*('2014-2015'!$D$4:$D$222=D$3))</f>
        <v>0</v>
      </c>
      <c r="E43" s="1">
        <f>SUMPRODUCT(('2014-2015'!$F$4:$F$222=$A43)*('2014-2015'!$C$4:$C$222=E$2)*('2014-2015'!$D$4:$D$222=E$3))</f>
        <v>0</v>
      </c>
      <c r="F43" s="1">
        <f>SUMPRODUCT(('2014-2015'!$F$4:$F$222=$A43)*('2014-2015'!$C$4:$C$222=F$2)*('2014-2015'!$D$4:$D$222=F$3))</f>
        <v>0</v>
      </c>
      <c r="G43" s="1">
        <f>SUMPRODUCT(('2014-2015'!$F$4:$F$222=$A43)*('2014-2015'!$C$4:$C$222=G$2)*('2014-2015'!$D$4:$D$222=G$3))</f>
        <v>0</v>
      </c>
      <c r="H43" s="1">
        <f>SUMPRODUCT(('2014-2015'!$F$4:$F$222=$A43)*('2014-2015'!$C$4:$C$222=H$2)*('2014-2015'!$D$4:$D$222=H$3))</f>
        <v>0</v>
      </c>
      <c r="I43" s="1">
        <f>SUMPRODUCT(('2014-2015'!$F$4:$F$222=$A43)*('2014-2015'!$C$4:$C$222=I$2)*('2014-2015'!$D$4:$D$222=I$3))</f>
        <v>0</v>
      </c>
      <c r="J43" s="1">
        <f>SUMPRODUCT(('2014-2015'!$F$4:$F$222=$A43)*('2014-2015'!$C$4:$C$222=J$2)*('2014-2015'!$D$4:$D$222=J$3))</f>
        <v>0</v>
      </c>
      <c r="K43" s="1">
        <f>SUMPRODUCT(('2014-2015'!$F$4:$F$222=$A43)*('2014-2015'!$C$4:$C$222=K$2))</f>
        <v>0</v>
      </c>
      <c r="L43" s="1">
        <f>SUMPRODUCT((ISNUMBER(SEARCH("*"&amp;$A43&amp;"*",'2014-2015'!$F$4:$F$222))*('2014-2015'!$C$4:$C$222=L$2)))</f>
        <v>0</v>
      </c>
      <c r="M43" s="1">
        <f>SUMPRODUCT((ISNUMBER(SEARCH("*"&amp;$A43&amp;"*",'2014-2015'!$F$4:$F$222))*('2014-2015'!$C$4:$C$222=M$2)))</f>
        <v>0</v>
      </c>
      <c r="N43" s="1">
        <f>SUMPRODUCT(('2014-2015'!$F$4:$F$222=$A43)*('2014-2015'!$C$4:$C$222=N$2)*('2014-2015'!$D$4:$D$222&lt;N$3))</f>
        <v>1</v>
      </c>
      <c r="O43" s="1">
        <f>SUMPRODUCT(('2014-2015'!$F$4:$F$222=$A43)*('2014-2015'!$C$4:$C$222=O$2)*('2014-2015'!$D$4:$D$222&lt;O$3)*('2014-2015'!$D$4:$D$222&gt;N$3))</f>
        <v>1</v>
      </c>
      <c r="P43" s="1">
        <f>SUMPRODUCT(('2014-2015'!$F$4:$F$222=$A43)*('2014-2015'!$C$4:$C$222=P$2)*('2014-2015'!$D$4:$D$222&gt;P$3))</f>
        <v>0</v>
      </c>
      <c r="Q43" s="1">
        <f>SUMPRODUCT(('2014-2015'!$F$4:$F$222=$A43)*('2014-2015'!$C$4:$C$222=Q$2)*('2014-2015'!$D$4:$D$222&lt;Q$3))</f>
        <v>0</v>
      </c>
      <c r="R43" s="1">
        <f>SUMPRODUCT(('2014-2015'!$F$4:$F$222=$A43)*('2014-2015'!$C$4:$C$222=R$2)*('2014-2015'!$D$4:$D$222&lt;R$3)*('2014-2015'!$D$4:$D$222&gt;Q$3))</f>
        <v>1</v>
      </c>
      <c r="S43" s="1">
        <f>SUMPRODUCT(('2014-2015'!$F$4:$F$222=$A43)*('2014-2015'!$C$4:$C$222=S$2)*('2014-2015'!$D$4:$D$222&gt;S$3))</f>
        <v>0</v>
      </c>
      <c r="T43" s="1">
        <f>SUMPRODUCT(('2014-2015'!$F$4:$F$222=$A43)*('2014-2015'!$C$4:$C$222=T$2))</f>
        <v>0</v>
      </c>
      <c r="U43" s="1">
        <f>SUMPRODUCT((ISNUMBER(SEARCH("*"&amp;$A43&amp;"*",'2014-2015'!$F$4:$F$222)))*('2014-2015'!$C$4:$C$222=U$2)*('2014-2015'!$F$4:$F$222&lt;&gt;$A43))</f>
        <v>0</v>
      </c>
      <c r="V43" s="1">
        <f>SUMPRODUCT((ISNUMBER(SEARCH("*"&amp;$A43&amp;"*",'2014-2015'!$F$4:$F$222)))*('2014-2015'!$C$4:$C$222=V$2)*('2014-2015'!$F$4:$F$222&lt;&gt;$A43))</f>
        <v>0</v>
      </c>
      <c r="W43" s="225">
        <f>VLOOKUP(B43,'Coef catégorie'!$F$1:$H$47,3)</f>
        <v>100</v>
      </c>
      <c r="X43" s="76">
        <f>W43*(SUM(C43:V43)-SUMIF('2014-2015'!$F$4:$F$222,"*"&amp;Challenge!A43&amp;"*",'2014-2015'!$I$4:$I$222))</f>
        <v>221.0220991870724</v>
      </c>
      <c r="Y43" s="76">
        <f>$Y$3*SUMIF('2014-2015'!$F$4:$F$222,"*"&amp;Challenge!A43&amp;"*",'2014-2015'!$E$4:$E$222)</f>
        <v>150</v>
      </c>
      <c r="Z43" s="77">
        <f t="shared" si="0"/>
        <v>496.0220991870724</v>
      </c>
    </row>
    <row r="44" spans="1:26">
      <c r="A44" s="73" t="s">
        <v>451</v>
      </c>
      <c r="B44" s="73" t="s">
        <v>406</v>
      </c>
      <c r="C44" s="1">
        <f>SUMPRODUCT(('2014-2015'!$F$4:$F$222=$A44)*('2014-2015'!$C$4:$C$222=C$2)*('2014-2015'!$D$4:$D$222=C$3))</f>
        <v>0</v>
      </c>
      <c r="D44" s="1">
        <f>SUMPRODUCT(('2014-2015'!$F$4:$F$222=$A44)*('2014-2015'!$C$4:$C$222=D$2)*('2014-2015'!$D$4:$D$222=D$3))</f>
        <v>0</v>
      </c>
      <c r="E44" s="1">
        <f>SUMPRODUCT(('2014-2015'!$F$4:$F$222=$A44)*('2014-2015'!$C$4:$C$222=E$2)*('2014-2015'!$D$4:$D$222=E$3))</f>
        <v>0</v>
      </c>
      <c r="F44" s="1">
        <f>SUMPRODUCT(('2014-2015'!$F$4:$F$222=$A44)*('2014-2015'!$C$4:$C$222=F$2)*('2014-2015'!$D$4:$D$222=F$3))</f>
        <v>0</v>
      </c>
      <c r="G44" s="1">
        <f>SUMPRODUCT(('2014-2015'!$F$4:$F$222=$A44)*('2014-2015'!$C$4:$C$222=G$2)*('2014-2015'!$D$4:$D$222=G$3))</f>
        <v>0</v>
      </c>
      <c r="H44" s="1">
        <f>SUMPRODUCT(('2014-2015'!$F$4:$F$222=$A44)*('2014-2015'!$C$4:$C$222=H$2)*('2014-2015'!$D$4:$D$222=H$3))</f>
        <v>0</v>
      </c>
      <c r="I44" s="1">
        <f>SUMPRODUCT(('2014-2015'!$F$4:$F$222=$A44)*('2014-2015'!$C$4:$C$222=I$2)*('2014-2015'!$D$4:$D$222=I$3))</f>
        <v>0</v>
      </c>
      <c r="J44" s="1">
        <f>SUMPRODUCT(('2014-2015'!$F$4:$F$222=$A44)*('2014-2015'!$C$4:$C$222=J$2)*('2014-2015'!$D$4:$D$222=J$3))</f>
        <v>0</v>
      </c>
      <c r="K44" s="1">
        <f>SUMPRODUCT(('2014-2015'!$F$4:$F$222=$A44)*('2014-2015'!$C$4:$C$222=K$2))</f>
        <v>0</v>
      </c>
      <c r="L44" s="1">
        <f>SUMPRODUCT((ISNUMBER(SEARCH("*"&amp;$A44&amp;"*",'2014-2015'!$F$4:$F$222))*('2014-2015'!$C$4:$C$222=L$2)))</f>
        <v>1</v>
      </c>
      <c r="M44" s="1">
        <f>SUMPRODUCT((ISNUMBER(SEARCH("*"&amp;$A44&amp;"*",'2014-2015'!$F$4:$F$222))*('2014-2015'!$C$4:$C$222=M$2)))</f>
        <v>0</v>
      </c>
      <c r="N44" s="1">
        <f>SUMPRODUCT(('2014-2015'!$F$4:$F$222=$A44)*('2014-2015'!$C$4:$C$222=N$2)*('2014-2015'!$D$4:$D$222&lt;N$3))</f>
        <v>1</v>
      </c>
      <c r="O44" s="1">
        <f>SUMPRODUCT(('2014-2015'!$F$4:$F$222=$A44)*('2014-2015'!$C$4:$C$222=O$2)*('2014-2015'!$D$4:$D$222&lt;O$3)*('2014-2015'!$D$4:$D$222&gt;N$3))</f>
        <v>1</v>
      </c>
      <c r="P44" s="1">
        <f>SUMPRODUCT(('2014-2015'!$F$4:$F$222=$A44)*('2014-2015'!$C$4:$C$222=P$2)*('2014-2015'!$D$4:$D$222&gt;P$3))</f>
        <v>0</v>
      </c>
      <c r="Q44" s="1">
        <f>SUMPRODUCT(('2014-2015'!$F$4:$F$222=$A44)*('2014-2015'!$C$4:$C$222=Q$2)*('2014-2015'!$D$4:$D$222&lt;Q$3))</f>
        <v>0</v>
      </c>
      <c r="R44" s="1">
        <f>SUMPRODUCT(('2014-2015'!$F$4:$F$222=$A44)*('2014-2015'!$C$4:$C$222=R$2)*('2014-2015'!$D$4:$D$222&lt;R$3)*('2014-2015'!$D$4:$D$222&gt;Q$3))</f>
        <v>0</v>
      </c>
      <c r="S44" s="1">
        <f>SUMPRODUCT(('2014-2015'!$F$4:$F$222=$A44)*('2014-2015'!$C$4:$C$222=S$2)*('2014-2015'!$D$4:$D$222&gt;S$3))</f>
        <v>1</v>
      </c>
      <c r="T44" s="1">
        <f>SUMPRODUCT(('2014-2015'!$F$4:$F$222=$A44)*('2014-2015'!$C$4:$C$222=T$2))</f>
        <v>0</v>
      </c>
      <c r="U44" s="1">
        <f>SUMPRODUCT((ISNUMBER(SEARCH("*"&amp;$A44&amp;"*",'2014-2015'!$F$4:$F$222)))*('2014-2015'!$C$4:$C$222=U$2)*('2014-2015'!$F$4:$F$222&lt;&gt;$A44))</f>
        <v>0</v>
      </c>
      <c r="V44" s="1">
        <f>SUMPRODUCT((ISNUMBER(SEARCH("*"&amp;$A44&amp;"*",'2014-2015'!$F$4:$F$222)))*('2014-2015'!$C$4:$C$222=V$2)*('2014-2015'!$F$4:$F$222&lt;&gt;$A44))</f>
        <v>0</v>
      </c>
      <c r="W44" s="225">
        <f>VLOOKUP(B44,'Coef catégorie'!$F$1:$H$47,3)</f>
        <v>100</v>
      </c>
      <c r="X44" s="76">
        <f>W44*(SUM(C44:V44)-SUMIF('2014-2015'!$F$4:$F$222,"*"&amp;Challenge!A44&amp;"*",'2014-2015'!$I$4:$I$222))</f>
        <v>220.95178079464279</v>
      </c>
      <c r="Y44" s="76">
        <f>$Y$3*SUMIF('2014-2015'!$F$4:$F$222,"*"&amp;Challenge!A44&amp;"*",'2014-2015'!$E$4:$E$222)</f>
        <v>150</v>
      </c>
      <c r="Z44" s="77">
        <f t="shared" si="0"/>
        <v>595.95178079464279</v>
      </c>
    </row>
    <row r="45" spans="1:26">
      <c r="A45" s="73" t="s">
        <v>452</v>
      </c>
      <c r="B45" s="73" t="s">
        <v>372</v>
      </c>
      <c r="C45" s="1">
        <f>SUMPRODUCT(('2014-2015'!$F$4:$F$222=$A45)*('2014-2015'!$C$4:$C$222=C$2)*('2014-2015'!$D$4:$D$222=C$3))</f>
        <v>0</v>
      </c>
      <c r="D45" s="1">
        <f>SUMPRODUCT(('2014-2015'!$F$4:$F$222=$A45)*('2014-2015'!$C$4:$C$222=D$2)*('2014-2015'!$D$4:$D$222=D$3))</f>
        <v>0</v>
      </c>
      <c r="E45" s="1">
        <f>SUMPRODUCT(('2014-2015'!$F$4:$F$222=$A45)*('2014-2015'!$C$4:$C$222=E$2)*('2014-2015'!$D$4:$D$222=E$3))</f>
        <v>0</v>
      </c>
      <c r="F45" s="1">
        <f>SUMPRODUCT(('2014-2015'!$F$4:$F$222=$A45)*('2014-2015'!$C$4:$C$222=F$2)*('2014-2015'!$D$4:$D$222=F$3))</f>
        <v>0</v>
      </c>
      <c r="G45" s="1">
        <f>SUMPRODUCT(('2014-2015'!$F$4:$F$222=$A45)*('2014-2015'!$C$4:$C$222=G$2)*('2014-2015'!$D$4:$D$222=G$3))</f>
        <v>0</v>
      </c>
      <c r="H45" s="1">
        <f>SUMPRODUCT(('2014-2015'!$F$4:$F$222=$A45)*('2014-2015'!$C$4:$C$222=H$2)*('2014-2015'!$D$4:$D$222=H$3))</f>
        <v>0</v>
      </c>
      <c r="I45" s="1">
        <f>SUMPRODUCT(('2014-2015'!$F$4:$F$222=$A45)*('2014-2015'!$C$4:$C$222=I$2)*('2014-2015'!$D$4:$D$222=I$3))</f>
        <v>0</v>
      </c>
      <c r="J45" s="1">
        <f>SUMPRODUCT(('2014-2015'!$F$4:$F$222=$A45)*('2014-2015'!$C$4:$C$222=J$2)*('2014-2015'!$D$4:$D$222=J$3))</f>
        <v>0</v>
      </c>
      <c r="K45" s="1">
        <f>SUMPRODUCT(('2014-2015'!$F$4:$F$222=$A45)*('2014-2015'!$C$4:$C$222=K$2))</f>
        <v>0</v>
      </c>
      <c r="L45" s="1">
        <f>SUMPRODUCT((ISNUMBER(SEARCH("*"&amp;$A45&amp;"*",'2014-2015'!$F$4:$F$222))*('2014-2015'!$C$4:$C$222=L$2)))</f>
        <v>1</v>
      </c>
      <c r="M45" s="1">
        <f>SUMPRODUCT((ISNUMBER(SEARCH("*"&amp;$A45&amp;"*",'2014-2015'!$F$4:$F$222))*('2014-2015'!$C$4:$C$222=M$2)))</f>
        <v>0</v>
      </c>
      <c r="N45" s="1">
        <f>SUMPRODUCT(('2014-2015'!$F$4:$F$222=$A45)*('2014-2015'!$C$4:$C$222=N$2)*('2014-2015'!$D$4:$D$222&lt;N$3))</f>
        <v>1</v>
      </c>
      <c r="O45" s="1">
        <f>SUMPRODUCT(('2014-2015'!$F$4:$F$222=$A45)*('2014-2015'!$C$4:$C$222=O$2)*('2014-2015'!$D$4:$D$222&lt;O$3)*('2014-2015'!$D$4:$D$222&gt;N$3))</f>
        <v>0</v>
      </c>
      <c r="P45" s="1">
        <f>SUMPRODUCT(('2014-2015'!$F$4:$F$222=$A45)*('2014-2015'!$C$4:$C$222=P$2)*('2014-2015'!$D$4:$D$222&gt;P$3))</f>
        <v>0</v>
      </c>
      <c r="Q45" s="1">
        <f>SUMPRODUCT(('2014-2015'!$F$4:$F$222=$A45)*('2014-2015'!$C$4:$C$222=Q$2)*('2014-2015'!$D$4:$D$222&lt;Q$3))</f>
        <v>0</v>
      </c>
      <c r="R45" s="1">
        <f>SUMPRODUCT(('2014-2015'!$F$4:$F$222=$A45)*('2014-2015'!$C$4:$C$222=R$2)*('2014-2015'!$D$4:$D$222&lt;R$3)*('2014-2015'!$D$4:$D$222&gt;Q$3))</f>
        <v>0</v>
      </c>
      <c r="S45" s="1">
        <f>SUMPRODUCT(('2014-2015'!$F$4:$F$222=$A45)*('2014-2015'!$C$4:$C$222=S$2)*('2014-2015'!$D$4:$D$222&gt;S$3))</f>
        <v>0</v>
      </c>
      <c r="T45" s="1">
        <f>SUMPRODUCT(('2014-2015'!$F$4:$F$222=$A45)*('2014-2015'!$C$4:$C$222=T$2))</f>
        <v>0</v>
      </c>
      <c r="U45" s="1">
        <f>SUMPRODUCT((ISNUMBER(SEARCH("*"&amp;$A45&amp;"*",'2014-2015'!$F$4:$F$222)))*('2014-2015'!$C$4:$C$222=U$2)*('2014-2015'!$F$4:$F$222&lt;&gt;$A45))</f>
        <v>0</v>
      </c>
      <c r="V45" s="1">
        <f>SUMPRODUCT((ISNUMBER(SEARCH("*"&amp;$A45&amp;"*",'2014-2015'!$F$4:$F$222)))*('2014-2015'!$C$4:$C$222=V$2)*('2014-2015'!$F$4:$F$222&lt;&gt;$A45))</f>
        <v>0</v>
      </c>
      <c r="W45" s="225">
        <f>VLOOKUP(B45,'Coef catégorie'!$F$1:$H$47,3)</f>
        <v>100</v>
      </c>
      <c r="X45" s="76">
        <f>W45*(SUM(C45:V45)-SUMIF('2014-2015'!$F$4:$F$222,"*"&amp;Challenge!A45&amp;"*",'2014-2015'!$I$4:$I$222))</f>
        <v>132.73809523809524</v>
      </c>
      <c r="Y45" s="76">
        <f>$Y$3*SUMIF('2014-2015'!$F$4:$F$222,"*"&amp;Challenge!A45&amp;"*",'2014-2015'!$E$4:$E$222)</f>
        <v>0</v>
      </c>
      <c r="Z45" s="77">
        <f t="shared" si="0"/>
        <v>207.73809523809524</v>
      </c>
    </row>
    <row r="46" spans="1:26">
      <c r="A46" s="73" t="s">
        <v>458</v>
      </c>
      <c r="B46" s="73" t="s">
        <v>405</v>
      </c>
      <c r="C46" s="1">
        <f>SUMPRODUCT(('2014-2015'!$F$4:$F$222=$A46)*('2014-2015'!$C$4:$C$222=C$2)*('2014-2015'!$D$4:$D$222=C$3))</f>
        <v>0</v>
      </c>
      <c r="D46" s="1">
        <f>SUMPRODUCT(('2014-2015'!$F$4:$F$222=$A46)*('2014-2015'!$C$4:$C$222=D$2)*('2014-2015'!$D$4:$D$222=D$3))</f>
        <v>0</v>
      </c>
      <c r="E46" s="1">
        <f>SUMPRODUCT(('2014-2015'!$F$4:$F$222=$A46)*('2014-2015'!$C$4:$C$222=E$2)*('2014-2015'!$D$4:$D$222=E$3))</f>
        <v>0</v>
      </c>
      <c r="F46" s="1">
        <f>SUMPRODUCT(('2014-2015'!$F$4:$F$222=$A46)*('2014-2015'!$C$4:$C$222=F$2)*('2014-2015'!$D$4:$D$222=F$3))</f>
        <v>0</v>
      </c>
      <c r="G46" s="1">
        <f>SUMPRODUCT(('2014-2015'!$F$4:$F$222=$A46)*('2014-2015'!$C$4:$C$222=G$2)*('2014-2015'!$D$4:$D$222=G$3))</f>
        <v>0</v>
      </c>
      <c r="H46" s="1">
        <f>SUMPRODUCT(('2014-2015'!$F$4:$F$222=$A46)*('2014-2015'!$C$4:$C$222=H$2)*('2014-2015'!$D$4:$D$222=H$3))</f>
        <v>0</v>
      </c>
      <c r="I46" s="1">
        <f>SUMPRODUCT(('2014-2015'!$F$4:$F$222=$A46)*('2014-2015'!$C$4:$C$222=I$2)*('2014-2015'!$D$4:$D$222=I$3))</f>
        <v>0</v>
      </c>
      <c r="J46" s="1">
        <f>SUMPRODUCT(('2014-2015'!$F$4:$F$222=$A46)*('2014-2015'!$C$4:$C$222=J$2)*('2014-2015'!$D$4:$D$222=J$3))</f>
        <v>0</v>
      </c>
      <c r="K46" s="1">
        <f>SUMPRODUCT(('2014-2015'!$F$4:$F$222=$A46)*('2014-2015'!$C$4:$C$222=K$2))</f>
        <v>0</v>
      </c>
      <c r="L46" s="1">
        <f>SUMPRODUCT((ISNUMBER(SEARCH("*"&amp;$A46&amp;"*",'2014-2015'!$F$4:$F$222))*('2014-2015'!$C$4:$C$222=L$2)))</f>
        <v>0</v>
      </c>
      <c r="M46" s="1">
        <f>SUMPRODUCT((ISNUMBER(SEARCH("*"&amp;$A46&amp;"*",'2014-2015'!$F$4:$F$222))*('2014-2015'!$C$4:$C$222=M$2)))</f>
        <v>0</v>
      </c>
      <c r="N46" s="1">
        <f>SUMPRODUCT(('2014-2015'!$F$4:$F$222=$A46)*('2014-2015'!$C$4:$C$222=N$2)*('2014-2015'!$D$4:$D$222&lt;N$3))</f>
        <v>1</v>
      </c>
      <c r="O46" s="1">
        <f>SUMPRODUCT(('2014-2015'!$F$4:$F$222=$A46)*('2014-2015'!$C$4:$C$222=O$2)*('2014-2015'!$D$4:$D$222&lt;O$3)*('2014-2015'!$D$4:$D$222&gt;N$3))</f>
        <v>0</v>
      </c>
      <c r="P46" s="1">
        <f>SUMPRODUCT(('2014-2015'!$F$4:$F$222=$A46)*('2014-2015'!$C$4:$C$222=P$2)*('2014-2015'!$D$4:$D$222&gt;P$3))</f>
        <v>0</v>
      </c>
      <c r="Q46" s="1">
        <f>SUMPRODUCT(('2014-2015'!$F$4:$F$222=$A46)*('2014-2015'!$C$4:$C$222=Q$2)*('2014-2015'!$D$4:$D$222&lt;Q$3))</f>
        <v>0</v>
      </c>
      <c r="R46" s="1">
        <f>SUMPRODUCT(('2014-2015'!$F$4:$F$222=$A46)*('2014-2015'!$C$4:$C$222=R$2)*('2014-2015'!$D$4:$D$222&lt;R$3)*('2014-2015'!$D$4:$D$222&gt;Q$3))</f>
        <v>0</v>
      </c>
      <c r="S46" s="1">
        <f>SUMPRODUCT(('2014-2015'!$F$4:$F$222=$A46)*('2014-2015'!$C$4:$C$222=S$2)*('2014-2015'!$D$4:$D$222&gt;S$3))</f>
        <v>0</v>
      </c>
      <c r="T46" s="1">
        <f>SUMPRODUCT(('2014-2015'!$F$4:$F$222=$A46)*('2014-2015'!$C$4:$C$222=T$2))</f>
        <v>0</v>
      </c>
      <c r="U46" s="1">
        <f>SUMPRODUCT((ISNUMBER(SEARCH("*"&amp;$A46&amp;"*",'2014-2015'!$F$4:$F$222)))*('2014-2015'!$C$4:$C$222=U$2)*('2014-2015'!$F$4:$F$222&lt;&gt;$A46))</f>
        <v>0</v>
      </c>
      <c r="V46" s="1">
        <f>SUMPRODUCT((ISNUMBER(SEARCH("*"&amp;$A46&amp;"*",'2014-2015'!$F$4:$F$222)))*('2014-2015'!$C$4:$C$222=V$2)*('2014-2015'!$F$4:$F$222&lt;&gt;$A46))</f>
        <v>0</v>
      </c>
      <c r="W46" s="225">
        <f>VLOOKUP(B46,'Coef catégorie'!$F$1:$H$47,3)</f>
        <v>100</v>
      </c>
      <c r="X46" s="76">
        <f>W46*(SUM(C46:V46)-SUMIF('2014-2015'!$F$4:$F$222,"*"&amp;Challenge!A46&amp;"*",'2014-2015'!$I$4:$I$222))</f>
        <v>82.44047619047619</v>
      </c>
      <c r="Y46" s="76">
        <f>$Y$3*SUMIF('2014-2015'!$F$4:$F$222,"*"&amp;Challenge!A46&amp;"*",'2014-2015'!$E$4:$E$222)</f>
        <v>0</v>
      </c>
      <c r="Z46" s="77">
        <f t="shared" si="0"/>
        <v>107.44047619047619</v>
      </c>
    </row>
    <row r="47" spans="1:26">
      <c r="A47" s="73" t="s">
        <v>457</v>
      </c>
      <c r="B47" s="73" t="s">
        <v>375</v>
      </c>
      <c r="C47" s="1">
        <f>SUMPRODUCT(('2014-2015'!$F$4:$F$222=$A47)*('2014-2015'!$C$4:$C$222=C$2)*('2014-2015'!$D$4:$D$222=C$3))</f>
        <v>0</v>
      </c>
      <c r="D47" s="1">
        <f>SUMPRODUCT(('2014-2015'!$F$4:$F$222=$A47)*('2014-2015'!$C$4:$C$222=D$2)*('2014-2015'!$D$4:$D$222=D$3))</f>
        <v>0</v>
      </c>
      <c r="E47" s="1">
        <f>SUMPRODUCT(('2014-2015'!$F$4:$F$222=$A47)*('2014-2015'!$C$4:$C$222=E$2)*('2014-2015'!$D$4:$D$222=E$3))</f>
        <v>0</v>
      </c>
      <c r="F47" s="1">
        <f>SUMPRODUCT(('2014-2015'!$F$4:$F$222=$A47)*('2014-2015'!$C$4:$C$222=F$2)*('2014-2015'!$D$4:$D$222=F$3))</f>
        <v>0</v>
      </c>
      <c r="G47" s="1">
        <f>SUMPRODUCT(('2014-2015'!$F$4:$F$222=$A47)*('2014-2015'!$C$4:$C$222=G$2)*('2014-2015'!$D$4:$D$222=G$3))</f>
        <v>0</v>
      </c>
      <c r="H47" s="1">
        <f>SUMPRODUCT(('2014-2015'!$F$4:$F$222=$A47)*('2014-2015'!$C$4:$C$222=H$2)*('2014-2015'!$D$4:$D$222=H$3))</f>
        <v>0</v>
      </c>
      <c r="I47" s="1">
        <f>SUMPRODUCT(('2014-2015'!$F$4:$F$222=$A47)*('2014-2015'!$C$4:$C$222=I$2)*('2014-2015'!$D$4:$D$222=I$3))</f>
        <v>0</v>
      </c>
      <c r="J47" s="1">
        <f>SUMPRODUCT(('2014-2015'!$F$4:$F$222=$A47)*('2014-2015'!$C$4:$C$222=J$2)*('2014-2015'!$D$4:$D$222=J$3))</f>
        <v>0</v>
      </c>
      <c r="K47" s="1">
        <f>SUMPRODUCT(('2014-2015'!$F$4:$F$222=$A47)*('2014-2015'!$C$4:$C$222=K$2))</f>
        <v>0</v>
      </c>
      <c r="L47" s="1">
        <f>SUMPRODUCT((ISNUMBER(SEARCH("*"&amp;$A47&amp;"*",'2014-2015'!$F$4:$F$222))*('2014-2015'!$C$4:$C$222=L$2)))</f>
        <v>0</v>
      </c>
      <c r="M47" s="1">
        <f>SUMPRODUCT((ISNUMBER(SEARCH("*"&amp;$A47&amp;"*",'2014-2015'!$F$4:$F$222))*('2014-2015'!$C$4:$C$222=M$2)))</f>
        <v>0</v>
      </c>
      <c r="N47" s="1">
        <f>SUMPRODUCT(('2014-2015'!$F$4:$F$222=$A47)*('2014-2015'!$C$4:$C$222=N$2)*('2014-2015'!$D$4:$D$222&lt;N$3))</f>
        <v>1</v>
      </c>
      <c r="O47" s="1">
        <f>SUMPRODUCT(('2014-2015'!$F$4:$F$222=$A47)*('2014-2015'!$C$4:$C$222=O$2)*('2014-2015'!$D$4:$D$222&lt;O$3)*('2014-2015'!$D$4:$D$222&gt;N$3))</f>
        <v>0</v>
      </c>
      <c r="P47" s="1">
        <f>SUMPRODUCT(('2014-2015'!$F$4:$F$222=$A47)*('2014-2015'!$C$4:$C$222=P$2)*('2014-2015'!$D$4:$D$222&gt;P$3))</f>
        <v>0</v>
      </c>
      <c r="Q47" s="1">
        <f>SUMPRODUCT(('2014-2015'!$F$4:$F$222=$A47)*('2014-2015'!$C$4:$C$222=Q$2)*('2014-2015'!$D$4:$D$222&lt;Q$3))</f>
        <v>0</v>
      </c>
      <c r="R47" s="1">
        <f>SUMPRODUCT(('2014-2015'!$F$4:$F$222=$A47)*('2014-2015'!$C$4:$C$222=R$2)*('2014-2015'!$D$4:$D$222&lt;R$3)*('2014-2015'!$D$4:$D$222&gt;Q$3))</f>
        <v>0</v>
      </c>
      <c r="S47" s="1">
        <f>SUMPRODUCT(('2014-2015'!$F$4:$F$222=$A47)*('2014-2015'!$C$4:$C$222=S$2)*('2014-2015'!$D$4:$D$222&gt;S$3))</f>
        <v>0</v>
      </c>
      <c r="T47" s="1">
        <f>SUMPRODUCT(('2014-2015'!$F$4:$F$222=$A47)*('2014-2015'!$C$4:$C$222=T$2))</f>
        <v>0</v>
      </c>
      <c r="U47" s="1">
        <f>SUMPRODUCT((ISNUMBER(SEARCH("*"&amp;$A47&amp;"*",'2014-2015'!$F$4:$F$222)))*('2014-2015'!$C$4:$C$222=U$2)*('2014-2015'!$F$4:$F$222&lt;&gt;$A47))</f>
        <v>0</v>
      </c>
      <c r="V47" s="1">
        <f>SUMPRODUCT((ISNUMBER(SEARCH("*"&amp;$A47&amp;"*",'2014-2015'!$F$4:$F$222)))*('2014-2015'!$C$4:$C$222=V$2)*('2014-2015'!$F$4:$F$222&lt;&gt;$A47))</f>
        <v>0</v>
      </c>
      <c r="W47" s="225">
        <f>VLOOKUP(B47,'Coef catégorie'!$F$1:$H$47,3)</f>
        <v>150</v>
      </c>
      <c r="X47" s="76">
        <f>W47*(SUM(C47:V47)-SUMIF('2014-2015'!$F$4:$F$222,"*"&amp;Challenge!A47&amp;"*",'2014-2015'!$I$4:$I$222))</f>
        <v>57.371794871794869</v>
      </c>
      <c r="Y47" s="76">
        <f>$Y$3*SUMIF('2014-2015'!$F$4:$F$222,"*"&amp;Challenge!A47&amp;"*",'2014-2015'!$E$4:$E$222)</f>
        <v>0</v>
      </c>
      <c r="Z47" s="77">
        <f t="shared" si="0"/>
        <v>82.371794871794862</v>
      </c>
    </row>
    <row r="48" spans="1:26">
      <c r="A48" s="73" t="s">
        <v>464</v>
      </c>
      <c r="B48" s="73" t="s">
        <v>372</v>
      </c>
      <c r="C48" s="1">
        <f>SUMPRODUCT(('2014-2015'!$F$4:$F$222=$A48)*('2014-2015'!$C$4:$C$222=C$2)*('2014-2015'!$D$4:$D$222=C$3))</f>
        <v>0</v>
      </c>
      <c r="D48" s="1">
        <f>SUMPRODUCT(('2014-2015'!$F$4:$F$222=$A48)*('2014-2015'!$C$4:$C$222=D$2)*('2014-2015'!$D$4:$D$222=D$3))</f>
        <v>0</v>
      </c>
      <c r="E48" s="1">
        <f>SUMPRODUCT(('2014-2015'!$F$4:$F$222=$A48)*('2014-2015'!$C$4:$C$222=E$2)*('2014-2015'!$D$4:$D$222=E$3))</f>
        <v>0</v>
      </c>
      <c r="F48" s="1">
        <f>SUMPRODUCT(('2014-2015'!$F$4:$F$222=$A48)*('2014-2015'!$C$4:$C$222=F$2)*('2014-2015'!$D$4:$D$222=F$3))</f>
        <v>0</v>
      </c>
      <c r="G48" s="1">
        <f>SUMPRODUCT(('2014-2015'!$F$4:$F$222=$A48)*('2014-2015'!$C$4:$C$222=G$2)*('2014-2015'!$D$4:$D$222=G$3))</f>
        <v>0</v>
      </c>
      <c r="H48" s="1">
        <f>SUMPRODUCT(('2014-2015'!$F$4:$F$222=$A48)*('2014-2015'!$C$4:$C$222=H$2)*('2014-2015'!$D$4:$D$222=H$3))</f>
        <v>0</v>
      </c>
      <c r="I48" s="1">
        <f>SUMPRODUCT(('2014-2015'!$F$4:$F$222=$A48)*('2014-2015'!$C$4:$C$222=I$2)*('2014-2015'!$D$4:$D$222=I$3))</f>
        <v>0</v>
      </c>
      <c r="J48" s="1">
        <f>SUMPRODUCT(('2014-2015'!$F$4:$F$222=$A48)*('2014-2015'!$C$4:$C$222=J$2)*('2014-2015'!$D$4:$D$222=J$3))</f>
        <v>0</v>
      </c>
      <c r="K48" s="1">
        <f>SUMPRODUCT(('2014-2015'!$F$4:$F$222=$A48)*('2014-2015'!$C$4:$C$222=K$2))</f>
        <v>0</v>
      </c>
      <c r="L48" s="1">
        <f>SUMPRODUCT((ISNUMBER(SEARCH("*"&amp;$A48&amp;"*",'2014-2015'!$F$4:$F$222))*('2014-2015'!$C$4:$C$222=L$2)))</f>
        <v>1</v>
      </c>
      <c r="M48" s="1">
        <f>SUMPRODUCT((ISNUMBER(SEARCH("*"&amp;$A48&amp;"*",'2014-2015'!$F$4:$F$222))*('2014-2015'!$C$4:$C$222=M$2)))</f>
        <v>0</v>
      </c>
      <c r="N48" s="1">
        <f>SUMPRODUCT(('2014-2015'!$F$4:$F$222=$A48)*('2014-2015'!$C$4:$C$222=N$2)*('2014-2015'!$D$4:$D$222&lt;N$3))</f>
        <v>1</v>
      </c>
      <c r="O48" s="1">
        <f>SUMPRODUCT(('2014-2015'!$F$4:$F$222=$A48)*('2014-2015'!$C$4:$C$222=O$2)*('2014-2015'!$D$4:$D$222&lt;O$3)*('2014-2015'!$D$4:$D$222&gt;N$3))</f>
        <v>0</v>
      </c>
      <c r="P48" s="1">
        <f>SUMPRODUCT(('2014-2015'!$F$4:$F$222=$A48)*('2014-2015'!$C$4:$C$222=P$2)*('2014-2015'!$D$4:$D$222&gt;P$3))</f>
        <v>0</v>
      </c>
      <c r="Q48" s="1">
        <f>SUMPRODUCT(('2014-2015'!$F$4:$F$222=$A48)*('2014-2015'!$C$4:$C$222=Q$2)*('2014-2015'!$D$4:$D$222&lt;Q$3))</f>
        <v>0</v>
      </c>
      <c r="R48" s="1">
        <f>SUMPRODUCT(('2014-2015'!$F$4:$F$222=$A48)*('2014-2015'!$C$4:$C$222=R$2)*('2014-2015'!$D$4:$D$222&lt;R$3)*('2014-2015'!$D$4:$D$222&gt;Q$3))</f>
        <v>0</v>
      </c>
      <c r="S48" s="1">
        <f>SUMPRODUCT(('2014-2015'!$F$4:$F$222=$A48)*('2014-2015'!$C$4:$C$222=S$2)*('2014-2015'!$D$4:$D$222&gt;S$3))</f>
        <v>0</v>
      </c>
      <c r="T48" s="1">
        <f>SUMPRODUCT(('2014-2015'!$F$4:$F$222=$A48)*('2014-2015'!$C$4:$C$222=T$2))</f>
        <v>0</v>
      </c>
      <c r="U48" s="1">
        <f>SUMPRODUCT((ISNUMBER(SEARCH("*"&amp;$A48&amp;"*",'2014-2015'!$F$4:$F$222)))*('2014-2015'!$C$4:$C$222=U$2)*('2014-2015'!$F$4:$F$222&lt;&gt;$A48))</f>
        <v>0</v>
      </c>
      <c r="V48" s="1">
        <f>SUMPRODUCT((ISNUMBER(SEARCH("*"&amp;$A48&amp;"*",'2014-2015'!$F$4:$F$222)))*('2014-2015'!$C$4:$C$222=V$2)*('2014-2015'!$F$4:$F$222&lt;&gt;$A48))</f>
        <v>0</v>
      </c>
      <c r="W48" s="225">
        <f>VLOOKUP(B48,'Coef catégorie'!$F$1:$H$47,3)</f>
        <v>100</v>
      </c>
      <c r="X48" s="76">
        <f>W48*(SUM(C48:V48)-SUMIF('2014-2015'!$F$4:$F$222,"*"&amp;Challenge!A48&amp;"*",'2014-2015'!$I$4:$I$222))</f>
        <v>133.95872420262666</v>
      </c>
      <c r="Y48" s="76">
        <f>$Y$3*SUMIF('2014-2015'!$F$4:$F$222,"*"&amp;Challenge!A48&amp;"*",'2014-2015'!$E$4:$E$222)</f>
        <v>150</v>
      </c>
      <c r="Z48" s="77">
        <f t="shared" si="0"/>
        <v>358.95872420262663</v>
      </c>
    </row>
    <row r="49" spans="1:26">
      <c r="A49" s="73" t="s">
        <v>468</v>
      </c>
      <c r="B49" s="73" t="s">
        <v>404</v>
      </c>
      <c r="C49" s="1">
        <f>SUMPRODUCT(('2014-2015'!$F$4:$F$222=$A49)*('2014-2015'!$C$4:$C$222=C$2)*('2014-2015'!$D$4:$D$222=C$3))</f>
        <v>0</v>
      </c>
      <c r="D49" s="1">
        <f>SUMPRODUCT(('2014-2015'!$F$4:$F$222=$A49)*('2014-2015'!$C$4:$C$222=D$2)*('2014-2015'!$D$4:$D$222=D$3))</f>
        <v>0</v>
      </c>
      <c r="E49" s="1">
        <f>SUMPRODUCT(('2014-2015'!$F$4:$F$222=$A49)*('2014-2015'!$C$4:$C$222=E$2)*('2014-2015'!$D$4:$D$222=E$3))</f>
        <v>0</v>
      </c>
      <c r="F49" s="1">
        <f>SUMPRODUCT(('2014-2015'!$F$4:$F$222=$A49)*('2014-2015'!$C$4:$C$222=F$2)*('2014-2015'!$D$4:$D$222=F$3))</f>
        <v>0</v>
      </c>
      <c r="G49" s="1">
        <f>SUMPRODUCT(('2014-2015'!$F$4:$F$222=$A49)*('2014-2015'!$C$4:$C$222=G$2)*('2014-2015'!$D$4:$D$222=G$3))</f>
        <v>0</v>
      </c>
      <c r="H49" s="1">
        <f>SUMPRODUCT(('2014-2015'!$F$4:$F$222=$A49)*('2014-2015'!$C$4:$C$222=H$2)*('2014-2015'!$D$4:$D$222=H$3))</f>
        <v>0</v>
      </c>
      <c r="I49" s="1">
        <f>SUMPRODUCT(('2014-2015'!$F$4:$F$222=$A49)*('2014-2015'!$C$4:$C$222=I$2)*('2014-2015'!$D$4:$D$222=I$3))</f>
        <v>0</v>
      </c>
      <c r="J49" s="1">
        <f>SUMPRODUCT(('2014-2015'!$F$4:$F$222=$A49)*('2014-2015'!$C$4:$C$222=J$2)*('2014-2015'!$D$4:$D$222=J$3))</f>
        <v>0</v>
      </c>
      <c r="K49" s="1">
        <f>SUMPRODUCT(('2014-2015'!$F$4:$F$222=$A49)*('2014-2015'!$C$4:$C$222=K$2))</f>
        <v>0</v>
      </c>
      <c r="L49" s="1">
        <f>SUMPRODUCT((ISNUMBER(SEARCH("*"&amp;$A49&amp;"*",'2014-2015'!$F$4:$F$222))*('2014-2015'!$C$4:$C$222=L$2)))</f>
        <v>1</v>
      </c>
      <c r="M49" s="1">
        <f>SUMPRODUCT((ISNUMBER(SEARCH("*"&amp;$A49&amp;"*",'2014-2015'!$F$4:$F$222))*('2014-2015'!$C$4:$C$222=M$2)))</f>
        <v>0</v>
      </c>
      <c r="N49" s="1">
        <f>SUMPRODUCT(('2014-2015'!$F$4:$F$222=$A49)*('2014-2015'!$C$4:$C$222=N$2)*('2014-2015'!$D$4:$D$222&lt;N$3))</f>
        <v>0</v>
      </c>
      <c r="O49" s="1">
        <f>SUMPRODUCT(('2014-2015'!$F$4:$F$222=$A49)*('2014-2015'!$C$4:$C$222=O$2)*('2014-2015'!$D$4:$D$222&lt;O$3)*('2014-2015'!$D$4:$D$222&gt;N$3))</f>
        <v>0</v>
      </c>
      <c r="P49" s="1">
        <f>SUMPRODUCT(('2014-2015'!$F$4:$F$222=$A49)*('2014-2015'!$C$4:$C$222=P$2)*('2014-2015'!$D$4:$D$222&gt;P$3))</f>
        <v>0</v>
      </c>
      <c r="Q49" s="1">
        <f>SUMPRODUCT(('2014-2015'!$F$4:$F$222=$A49)*('2014-2015'!$C$4:$C$222=Q$2)*('2014-2015'!$D$4:$D$222&lt;Q$3))</f>
        <v>0</v>
      </c>
      <c r="R49" s="1">
        <f>SUMPRODUCT(('2014-2015'!$F$4:$F$222=$A49)*('2014-2015'!$C$4:$C$222=R$2)*('2014-2015'!$D$4:$D$222&lt;R$3)*('2014-2015'!$D$4:$D$222&gt;Q$3))</f>
        <v>0</v>
      </c>
      <c r="S49" s="1">
        <f>SUMPRODUCT(('2014-2015'!$F$4:$F$222=$A49)*('2014-2015'!$C$4:$C$222=S$2)*('2014-2015'!$D$4:$D$222&gt;S$3))</f>
        <v>0</v>
      </c>
      <c r="T49" s="1">
        <f>SUMPRODUCT(('2014-2015'!$F$4:$F$222=$A49)*('2014-2015'!$C$4:$C$222=T$2))</f>
        <v>0</v>
      </c>
      <c r="U49" s="1">
        <f>SUMPRODUCT((ISNUMBER(SEARCH("*"&amp;$A49&amp;"*",'2014-2015'!$F$4:$F$222)))*('2014-2015'!$C$4:$C$222=U$2)*('2014-2015'!$F$4:$F$222&lt;&gt;$A49))</f>
        <v>0</v>
      </c>
      <c r="V49" s="1">
        <f>SUMPRODUCT((ISNUMBER(SEARCH("*"&amp;$A49&amp;"*",'2014-2015'!$F$4:$F$222)))*('2014-2015'!$C$4:$C$222=V$2)*('2014-2015'!$F$4:$F$222&lt;&gt;$A49))</f>
        <v>0</v>
      </c>
      <c r="W49" s="225">
        <f>VLOOKUP(B49,'Coef catégorie'!$F$1:$H$47,3)</f>
        <v>100</v>
      </c>
      <c r="X49" s="76">
        <f>W49*(SUM(C49:V49)-SUMIF('2014-2015'!$F$4:$F$222,"*"&amp;Challenge!A49&amp;"*",'2014-2015'!$I$4:$I$222))</f>
        <v>46.153846153846153</v>
      </c>
      <c r="Y49" s="76">
        <f>$Y$3*SUMIF('2014-2015'!$F$4:$F$222,"*"&amp;Challenge!A49&amp;"*",'2014-2015'!$E$4:$E$222)</f>
        <v>0</v>
      </c>
      <c r="Z49" s="77">
        <f t="shared" si="0"/>
        <v>96.15384615384616</v>
      </c>
    </row>
    <row r="50" spans="1:26">
      <c r="A50" s="73" t="s">
        <v>466</v>
      </c>
      <c r="B50" s="73" t="s">
        <v>406</v>
      </c>
      <c r="C50" s="1">
        <f>SUMPRODUCT(('2014-2015'!$F$4:$F$222=$A50)*('2014-2015'!$C$4:$C$222=C$2)*('2014-2015'!$D$4:$D$222=C$3))</f>
        <v>0</v>
      </c>
      <c r="D50" s="1">
        <f>SUMPRODUCT(('2014-2015'!$F$4:$F$222=$A50)*('2014-2015'!$C$4:$C$222=D$2)*('2014-2015'!$D$4:$D$222=D$3))</f>
        <v>0</v>
      </c>
      <c r="E50" s="1">
        <f>SUMPRODUCT(('2014-2015'!$F$4:$F$222=$A50)*('2014-2015'!$C$4:$C$222=E$2)*('2014-2015'!$D$4:$D$222=E$3))</f>
        <v>0</v>
      </c>
      <c r="F50" s="1">
        <f>SUMPRODUCT(('2014-2015'!$F$4:$F$222=$A50)*('2014-2015'!$C$4:$C$222=F$2)*('2014-2015'!$D$4:$D$222=F$3))</f>
        <v>0</v>
      </c>
      <c r="G50" s="1">
        <f>SUMPRODUCT(('2014-2015'!$F$4:$F$222=$A50)*('2014-2015'!$C$4:$C$222=G$2)*('2014-2015'!$D$4:$D$222=G$3))</f>
        <v>0</v>
      </c>
      <c r="H50" s="1">
        <f>SUMPRODUCT(('2014-2015'!$F$4:$F$222=$A50)*('2014-2015'!$C$4:$C$222=H$2)*('2014-2015'!$D$4:$D$222=H$3))</f>
        <v>0</v>
      </c>
      <c r="I50" s="1">
        <f>SUMPRODUCT(('2014-2015'!$F$4:$F$222=$A50)*('2014-2015'!$C$4:$C$222=I$2)*('2014-2015'!$D$4:$D$222=I$3))</f>
        <v>0</v>
      </c>
      <c r="J50" s="1">
        <f>SUMPRODUCT(('2014-2015'!$F$4:$F$222=$A50)*('2014-2015'!$C$4:$C$222=J$2)*('2014-2015'!$D$4:$D$222=J$3))</f>
        <v>0</v>
      </c>
      <c r="K50" s="1">
        <f>SUMPRODUCT(('2014-2015'!$F$4:$F$222=$A50)*('2014-2015'!$C$4:$C$222=K$2))</f>
        <v>0</v>
      </c>
      <c r="L50" s="1">
        <f>SUMPRODUCT((ISNUMBER(SEARCH("*"&amp;$A50&amp;"*",'2014-2015'!$F$4:$F$222))*('2014-2015'!$C$4:$C$222=L$2)))</f>
        <v>0</v>
      </c>
      <c r="M50" s="1">
        <f>SUMPRODUCT((ISNUMBER(SEARCH("*"&amp;$A50&amp;"*",'2014-2015'!$F$4:$F$222))*('2014-2015'!$C$4:$C$222=M$2)))</f>
        <v>0</v>
      </c>
      <c r="N50" s="1">
        <f>SUMPRODUCT(('2014-2015'!$F$4:$F$222=$A50)*('2014-2015'!$C$4:$C$222=N$2)*('2014-2015'!$D$4:$D$222&lt;N$3))</f>
        <v>0</v>
      </c>
      <c r="O50" s="1">
        <f>SUMPRODUCT(('2014-2015'!$F$4:$F$222=$A50)*('2014-2015'!$C$4:$C$222=O$2)*('2014-2015'!$D$4:$D$222&lt;O$3)*('2014-2015'!$D$4:$D$222&gt;N$3))</f>
        <v>0</v>
      </c>
      <c r="P50" s="1">
        <f>SUMPRODUCT(('2014-2015'!$F$4:$F$222=$A50)*('2014-2015'!$C$4:$C$222=P$2)*('2014-2015'!$D$4:$D$222&gt;P$3))</f>
        <v>0</v>
      </c>
      <c r="Q50" s="1">
        <f>SUMPRODUCT(('2014-2015'!$F$4:$F$222=$A50)*('2014-2015'!$C$4:$C$222=Q$2)*('2014-2015'!$D$4:$D$222&lt;Q$3))</f>
        <v>0</v>
      </c>
      <c r="R50" s="1">
        <f>SUMPRODUCT(('2014-2015'!$F$4:$F$222=$A50)*('2014-2015'!$C$4:$C$222=R$2)*('2014-2015'!$D$4:$D$222&lt;R$3)*('2014-2015'!$D$4:$D$222&gt;Q$3))</f>
        <v>1</v>
      </c>
      <c r="S50" s="1">
        <f>SUMPRODUCT(('2014-2015'!$F$4:$F$222=$A50)*('2014-2015'!$C$4:$C$222=S$2)*('2014-2015'!$D$4:$D$222&gt;S$3))</f>
        <v>0</v>
      </c>
      <c r="T50" s="1">
        <f>SUMPRODUCT(('2014-2015'!$F$4:$F$222=$A50)*('2014-2015'!$C$4:$C$222=T$2))</f>
        <v>0</v>
      </c>
      <c r="U50" s="1">
        <f>SUMPRODUCT((ISNUMBER(SEARCH("*"&amp;$A50&amp;"*",'2014-2015'!$F$4:$F$222)))*('2014-2015'!$C$4:$C$222=U$2)*('2014-2015'!$F$4:$F$222&lt;&gt;$A50))</f>
        <v>0</v>
      </c>
      <c r="V50" s="1">
        <f>SUMPRODUCT((ISNUMBER(SEARCH("*"&amp;$A50&amp;"*",'2014-2015'!$F$4:$F$222)))*('2014-2015'!$C$4:$C$222=V$2)*('2014-2015'!$F$4:$F$222&lt;&gt;$A50))</f>
        <v>0</v>
      </c>
      <c r="W50" s="225">
        <f>VLOOKUP(B50,'Coef catégorie'!$F$1:$H$47,3)</f>
        <v>100</v>
      </c>
      <c r="X50" s="76">
        <f>W50*(SUM(C50:V50)-SUMIF('2014-2015'!$F$4:$F$222,"*"&amp;Challenge!A50&amp;"*",'2014-2015'!$I$4:$I$222))</f>
        <v>66.101694915254242</v>
      </c>
      <c r="Y50" s="76">
        <f>$Y$3*SUMIF('2014-2015'!$F$4:$F$222,"*"&amp;Challenge!A50&amp;"*",'2014-2015'!$E$4:$E$222)</f>
        <v>0</v>
      </c>
      <c r="Z50" s="77">
        <f t="shared" si="0"/>
        <v>116.10169491525424</v>
      </c>
    </row>
    <row r="51" spans="1:26">
      <c r="A51" s="73" t="s">
        <v>39</v>
      </c>
      <c r="B51" s="73" t="s">
        <v>407</v>
      </c>
      <c r="C51" s="1">
        <f>SUMPRODUCT(('2014-2015'!$F$4:$F$222=$A51)*('2014-2015'!$C$4:$C$222=C$2)*('2014-2015'!$D$4:$D$222=C$3))</f>
        <v>0</v>
      </c>
      <c r="D51" s="1">
        <f>SUMPRODUCT(('2014-2015'!$F$4:$F$222=$A51)*('2014-2015'!$C$4:$C$222=D$2)*('2014-2015'!$D$4:$D$222=D$3))</f>
        <v>0</v>
      </c>
      <c r="E51" s="1">
        <f>SUMPRODUCT(('2014-2015'!$F$4:$F$222=$A51)*('2014-2015'!$C$4:$C$222=E$2)*('2014-2015'!$D$4:$D$222=E$3))</f>
        <v>0</v>
      </c>
      <c r="F51" s="1">
        <f>SUMPRODUCT(('2014-2015'!$F$4:$F$222=$A51)*('2014-2015'!$C$4:$C$222=F$2)*('2014-2015'!$D$4:$D$222=F$3))</f>
        <v>0</v>
      </c>
      <c r="G51" s="1">
        <f>SUMPRODUCT(('2014-2015'!$F$4:$F$222=$A51)*('2014-2015'!$C$4:$C$222=G$2)*('2014-2015'!$D$4:$D$222=G$3))</f>
        <v>0</v>
      </c>
      <c r="H51" s="1">
        <f>SUMPRODUCT(('2014-2015'!$F$4:$F$222=$A51)*('2014-2015'!$C$4:$C$222=H$2)*('2014-2015'!$D$4:$D$222=H$3))</f>
        <v>0</v>
      </c>
      <c r="I51" s="1">
        <f>SUMPRODUCT(('2014-2015'!$F$4:$F$222=$A51)*('2014-2015'!$C$4:$C$222=I$2)*('2014-2015'!$D$4:$D$222=I$3))</f>
        <v>0</v>
      </c>
      <c r="J51" s="1">
        <f>SUMPRODUCT(('2014-2015'!$F$4:$F$222=$A51)*('2014-2015'!$C$4:$C$222=J$2)*('2014-2015'!$D$4:$D$222=J$3))</f>
        <v>0</v>
      </c>
      <c r="K51" s="1">
        <f>SUMPRODUCT(('2014-2015'!$F$4:$F$222=$A51)*('2014-2015'!$C$4:$C$222=K$2))</f>
        <v>0</v>
      </c>
      <c r="L51" s="1">
        <f>SUMPRODUCT((ISNUMBER(SEARCH("*"&amp;$A51&amp;"*",'2014-2015'!$F$4:$F$222))*('2014-2015'!$C$4:$C$222=L$2)))</f>
        <v>0</v>
      </c>
      <c r="M51" s="1">
        <f>SUMPRODUCT((ISNUMBER(SEARCH("*"&amp;$A51&amp;"*",'2014-2015'!$F$4:$F$222))*('2014-2015'!$C$4:$C$222=M$2)))</f>
        <v>0</v>
      </c>
      <c r="N51" s="1">
        <f>SUMPRODUCT(('2014-2015'!$F$4:$F$222=$A51)*('2014-2015'!$C$4:$C$222=N$2)*('2014-2015'!$D$4:$D$222&lt;N$3))</f>
        <v>1</v>
      </c>
      <c r="O51" s="1">
        <f>SUMPRODUCT(('2014-2015'!$F$4:$F$222=$A51)*('2014-2015'!$C$4:$C$222=O$2)*('2014-2015'!$D$4:$D$222&lt;O$3)*('2014-2015'!$D$4:$D$222&gt;N$3))</f>
        <v>0</v>
      </c>
      <c r="P51" s="1">
        <f>SUMPRODUCT(('2014-2015'!$F$4:$F$222=$A51)*('2014-2015'!$C$4:$C$222=P$2)*('2014-2015'!$D$4:$D$222&gt;P$3))</f>
        <v>0</v>
      </c>
      <c r="Q51" s="1">
        <f>SUMPRODUCT(('2014-2015'!$F$4:$F$222=$A51)*('2014-2015'!$C$4:$C$222=Q$2)*('2014-2015'!$D$4:$D$222&lt;Q$3))</f>
        <v>0</v>
      </c>
      <c r="R51" s="1">
        <f>SUMPRODUCT(('2014-2015'!$F$4:$F$222=$A51)*('2014-2015'!$C$4:$C$222=R$2)*('2014-2015'!$D$4:$D$222&lt;R$3)*('2014-2015'!$D$4:$D$222&gt;Q$3))</f>
        <v>0</v>
      </c>
      <c r="S51" s="1">
        <f>SUMPRODUCT(('2014-2015'!$F$4:$F$222=$A51)*('2014-2015'!$C$4:$C$222=S$2)*('2014-2015'!$D$4:$D$222&gt;S$3))</f>
        <v>0</v>
      </c>
      <c r="T51" s="1">
        <f>SUMPRODUCT(('2014-2015'!$F$4:$F$222=$A51)*('2014-2015'!$C$4:$C$222=T$2))</f>
        <v>0</v>
      </c>
      <c r="U51" s="1">
        <f>SUMPRODUCT((ISNUMBER(SEARCH("*"&amp;$A51&amp;"*",'2014-2015'!$F$4:$F$222)))*('2014-2015'!$C$4:$C$222=U$2)*('2014-2015'!$F$4:$F$222&lt;&gt;$A51))</f>
        <v>0</v>
      </c>
      <c r="V51" s="1">
        <f>SUMPRODUCT((ISNUMBER(SEARCH("*"&amp;$A51&amp;"*",'2014-2015'!$F$4:$F$222)))*('2014-2015'!$C$4:$C$222=V$2)*('2014-2015'!$F$4:$F$222&lt;&gt;$A51))</f>
        <v>0</v>
      </c>
      <c r="W51" s="225">
        <f>VLOOKUP(B51,'Coef catégorie'!$F$1:$H$47,3)</f>
        <v>110</v>
      </c>
      <c r="X51" s="76">
        <f>W51*(SUM(C51:V51)-SUMIF('2014-2015'!$F$4:$F$222,"*"&amp;Challenge!A51&amp;"*",'2014-2015'!$I$4:$I$222))</f>
        <v>106.34146341463415</v>
      </c>
      <c r="Y51" s="76">
        <f>$Y$3*SUMIF('2014-2015'!$F$4:$F$222,"*"&amp;Challenge!A51&amp;"*",'2014-2015'!$E$4:$E$222)</f>
        <v>150</v>
      </c>
      <c r="Z51" s="77">
        <f t="shared" ref="Z51:Z52" si="1">SUMPRODUCT(C51:V51,$C$1:$V$1)+X51+Y51</f>
        <v>281.34146341463418</v>
      </c>
    </row>
    <row r="52" spans="1:26">
      <c r="A52" s="73" t="s">
        <v>470</v>
      </c>
      <c r="B52" s="73" t="s">
        <v>372</v>
      </c>
      <c r="C52" s="1">
        <f>SUMPRODUCT(('2014-2015'!$F$4:$F$222=$A52)*('2014-2015'!$C$4:$C$222=C$2)*('2014-2015'!$D$4:$D$222=C$3))</f>
        <v>0</v>
      </c>
      <c r="D52" s="1">
        <f>SUMPRODUCT(('2014-2015'!$F$4:$F$222=$A52)*('2014-2015'!$C$4:$C$222=D$2)*('2014-2015'!$D$4:$D$222=D$3))</f>
        <v>0</v>
      </c>
      <c r="E52" s="1">
        <f>SUMPRODUCT(('2014-2015'!$F$4:$F$222=$A52)*('2014-2015'!$C$4:$C$222=E$2)*('2014-2015'!$D$4:$D$222=E$3))</f>
        <v>0</v>
      </c>
      <c r="F52" s="1">
        <f>SUMPRODUCT(('2014-2015'!$F$4:$F$222=$A52)*('2014-2015'!$C$4:$C$222=F$2)*('2014-2015'!$D$4:$D$222=F$3))</f>
        <v>0</v>
      </c>
      <c r="G52" s="1">
        <f>SUMPRODUCT(('2014-2015'!$F$4:$F$222=$A52)*('2014-2015'!$C$4:$C$222=G$2)*('2014-2015'!$D$4:$D$222=G$3))</f>
        <v>0</v>
      </c>
      <c r="H52" s="1">
        <f>SUMPRODUCT(('2014-2015'!$F$4:$F$222=$A52)*('2014-2015'!$C$4:$C$222=H$2)*('2014-2015'!$D$4:$D$222=H$3))</f>
        <v>0</v>
      </c>
      <c r="I52" s="1">
        <f>SUMPRODUCT(('2014-2015'!$F$4:$F$222=$A52)*('2014-2015'!$C$4:$C$222=I$2)*('2014-2015'!$D$4:$D$222=I$3))</f>
        <v>0</v>
      </c>
      <c r="J52" s="1">
        <f>SUMPRODUCT(('2014-2015'!$F$4:$F$222=$A52)*('2014-2015'!$C$4:$C$222=J$2)*('2014-2015'!$D$4:$D$222=J$3))</f>
        <v>0</v>
      </c>
      <c r="K52" s="1">
        <f>SUMPRODUCT(('2014-2015'!$F$4:$F$222=$A52)*('2014-2015'!$C$4:$C$222=K$2))</f>
        <v>0</v>
      </c>
      <c r="L52" s="1">
        <f>SUMPRODUCT((ISNUMBER(SEARCH("*"&amp;$A52&amp;"*",'2014-2015'!$F$4:$F$222))*('2014-2015'!$C$4:$C$222=L$2)))</f>
        <v>0</v>
      </c>
      <c r="M52" s="1">
        <f>SUMPRODUCT((ISNUMBER(SEARCH("*"&amp;$A52&amp;"*",'2014-2015'!$F$4:$F$222))*('2014-2015'!$C$4:$C$222=M$2)))</f>
        <v>0</v>
      </c>
      <c r="N52" s="1">
        <f>SUMPRODUCT(('2014-2015'!$F$4:$F$222=$A52)*('2014-2015'!$C$4:$C$222=N$2)*('2014-2015'!$D$4:$D$222&lt;N$3))</f>
        <v>1</v>
      </c>
      <c r="O52" s="1">
        <f>SUMPRODUCT(('2014-2015'!$F$4:$F$222=$A52)*('2014-2015'!$C$4:$C$222=O$2)*('2014-2015'!$D$4:$D$222&lt;O$3)*('2014-2015'!$D$4:$D$222&gt;N$3))</f>
        <v>0</v>
      </c>
      <c r="P52" s="1">
        <f>SUMPRODUCT(('2014-2015'!$F$4:$F$222=$A52)*('2014-2015'!$C$4:$C$222=P$2)*('2014-2015'!$D$4:$D$222&gt;P$3))</f>
        <v>0</v>
      </c>
      <c r="Q52" s="1">
        <f>SUMPRODUCT(('2014-2015'!$F$4:$F$222=$A52)*('2014-2015'!$C$4:$C$222=Q$2)*('2014-2015'!$D$4:$D$222&lt;Q$3))</f>
        <v>0</v>
      </c>
      <c r="R52" s="1">
        <f>SUMPRODUCT(('2014-2015'!$F$4:$F$222=$A52)*('2014-2015'!$C$4:$C$222=R$2)*('2014-2015'!$D$4:$D$222&lt;R$3)*('2014-2015'!$D$4:$D$222&gt;Q$3))</f>
        <v>0</v>
      </c>
      <c r="S52" s="1">
        <f>SUMPRODUCT(('2014-2015'!$F$4:$F$222=$A52)*('2014-2015'!$C$4:$C$222=S$2)*('2014-2015'!$D$4:$D$222&gt;S$3))</f>
        <v>0</v>
      </c>
      <c r="T52" s="1">
        <f>SUMPRODUCT(('2014-2015'!$F$4:$F$222=$A52)*('2014-2015'!$C$4:$C$222=T$2))</f>
        <v>0</v>
      </c>
      <c r="U52" s="1">
        <f>SUMPRODUCT((ISNUMBER(SEARCH("*"&amp;$A52&amp;"*",'2014-2015'!$F$4:$F$222)))*('2014-2015'!$C$4:$C$222=U$2)*('2014-2015'!$F$4:$F$222&lt;&gt;$A52))</f>
        <v>0</v>
      </c>
      <c r="V52" s="1">
        <f>SUMPRODUCT((ISNUMBER(SEARCH("*"&amp;$A52&amp;"*",'2014-2015'!$F$4:$F$222)))*('2014-2015'!$C$4:$C$222=V$2)*('2014-2015'!$F$4:$F$222&lt;&gt;$A52))</f>
        <v>0</v>
      </c>
      <c r="W52" s="225">
        <f>VLOOKUP(B52,'Coef catégorie'!$F$1:$H$47,3)</f>
        <v>100</v>
      </c>
      <c r="X52" s="76">
        <f>W52*(SUM(C52:V52)-SUMIF('2014-2015'!$F$4:$F$222,"*"&amp;Challenge!A52&amp;"*",'2014-2015'!$I$4:$I$222))</f>
        <v>82.039911308203997</v>
      </c>
      <c r="Y52" s="76">
        <f>$Y$3*SUMIF('2014-2015'!$F$4:$F$222,"*"&amp;Challenge!A52&amp;"*",'2014-2015'!$E$4:$E$222)</f>
        <v>150</v>
      </c>
      <c r="Z52" s="77">
        <f t="shared" si="1"/>
        <v>257.03991130820401</v>
      </c>
    </row>
  </sheetData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zoomScale="90" zoomScaleNormal="90" workbookViewId="0">
      <selection activeCell="H51" sqref="H51"/>
    </sheetView>
  </sheetViews>
  <sheetFormatPr baseColWidth="10" defaultRowHeight="15"/>
  <sheetData/>
  <phoneticPr fontId="6" type="noConversion"/>
  <pageMargins left="0.7" right="0.7" top="0.75" bottom="0.75" header="0.3" footer="0.3"/>
  <pageSetup paperSize="9" orientation="portrait" r:id="rId1"/>
  <legacyDrawing r:id="rId2"/>
  <oleObjects>
    <oleObject progId="AcroExch.Document.11" shapeId="512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2010</vt:lpstr>
      <vt:lpstr>2011</vt:lpstr>
      <vt:lpstr>2012</vt:lpstr>
      <vt:lpstr>2013</vt:lpstr>
      <vt:lpstr>2013-2014</vt:lpstr>
      <vt:lpstr>2014-2015</vt:lpstr>
      <vt:lpstr>Classement Challenge</vt:lpstr>
      <vt:lpstr>Challenge</vt:lpstr>
      <vt:lpstr>Notice challenge interne</vt:lpstr>
      <vt:lpstr>Coef catégorie</vt:lpstr>
    </vt:vector>
  </TitlesOfParts>
  <Company>XPSP2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Jocelyn</cp:lastModifiedBy>
  <cp:lastPrinted>2012-10-04T20:37:02Z</cp:lastPrinted>
  <dcterms:created xsi:type="dcterms:W3CDTF">2010-04-11T09:47:30Z</dcterms:created>
  <dcterms:modified xsi:type="dcterms:W3CDTF">2015-02-03T18:27:04Z</dcterms:modified>
</cp:coreProperties>
</file>